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ate1904="1" showInkAnnotation="0" autoCompressPictures="0"/>
  <mc:AlternateContent xmlns:mc="http://schemas.openxmlformats.org/markup-compatibility/2006">
    <mc:Choice Requires="x15">
      <x15ac:absPath xmlns:x15ac="http://schemas.microsoft.com/office/spreadsheetml/2010/11/ac" url="/Users/stojanon/Dropbox/0_UNI/6_WORK IN PROGRESS/0_PAST WORKS IN PROGRESS/Bundesrat_Sprachen Regionen etc/"/>
    </mc:Choice>
  </mc:AlternateContent>
  <xr:revisionPtr revIDLastSave="0" documentId="8_{B6EDFB45-A211-B84E-9B0F-24495A0859E9}" xr6:coauthVersionLast="47" xr6:coauthVersionMax="47" xr10:uidLastSave="{00000000-0000-0000-0000-000000000000}"/>
  <bookViews>
    <workbookView xWindow="0" yWindow="460" windowWidth="28800" windowHeight="15860" tabRatio="900" firstSheet="3" activeTab="9" xr2:uid="{00000000-000D-0000-FFFF-FFFF00000000}"/>
  </bookViews>
  <sheets>
    <sheet name="Gesamtliste" sheetId="1" r:id="rId1"/>
    <sheet name="Wichtige_daten" sheetId="10" r:id="rId2"/>
    <sheet name="Nachfolgerliste" sheetId="2" r:id="rId3"/>
    <sheet name="Jahre_BR" sheetId="11" r:id="rId4"/>
    <sheet name="repr_Parteien(admin)" sheetId="3" r:id="rId5"/>
    <sheet name="Jahre_Parteien(admin)" sheetId="18" r:id="rId6"/>
    <sheet name="repr_Parteien(altermatt)" sheetId="4" r:id="rId7"/>
    <sheet name="repr_Kantone" sheetId="8" r:id="rId8"/>
    <sheet name="repr_Grossregionen" sheetId="7" r:id="rId9"/>
    <sheet name="repr_Sprache" sheetId="6" r:id="rId10"/>
    <sheet name="repr_Geschlecht" sheetId="22" r:id="rId11"/>
    <sheet name="alter" sheetId="27" r:id="rId12"/>
    <sheet name="Altersstatistik" sheetId="21" r:id="rId13"/>
  </sheets>
  <externalReferences>
    <externalReference r:id="rId14"/>
  </externalReferences>
  <definedNames>
    <definedName name="_xlnm._FilterDatabase" localSheetId="0" hidden="1">Gesamtliste!$C$5:$C$6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7" i="21" l="1"/>
  <c r="H122" i="21"/>
  <c r="H125" i="21" s="1"/>
  <c r="I125" i="21"/>
  <c r="H121" i="21"/>
  <c r="H120" i="21"/>
  <c r="C122" i="21"/>
  <c r="C123" i="21"/>
  <c r="C124" i="21"/>
  <c r="C125" i="21"/>
  <c r="B180" i="27"/>
  <c r="B179" i="27"/>
  <c r="B178" i="27"/>
  <c r="B177" i="27"/>
  <c r="B176" i="27"/>
  <c r="B175" i="27"/>
  <c r="B174" i="27"/>
  <c r="C180" i="27"/>
  <c r="C179" i="27"/>
  <c r="C178" i="27"/>
  <c r="C177" i="27"/>
  <c r="C176" i="27"/>
  <c r="C175" i="27"/>
  <c r="C174" i="27"/>
  <c r="D180" i="27"/>
  <c r="D179" i="27"/>
  <c r="D178" i="27"/>
  <c r="D177" i="27"/>
  <c r="E180" i="27"/>
  <c r="E179" i="27"/>
  <c r="E178" i="27"/>
  <c r="E177" i="27"/>
  <c r="E175" i="27"/>
  <c r="E176" i="27"/>
  <c r="E174" i="27"/>
  <c r="G180" i="27"/>
  <c r="G179" i="27"/>
  <c r="G178" i="27"/>
  <c r="G177" i="27"/>
  <c r="F129" i="22"/>
  <c r="D129" i="22"/>
  <c r="F117" i="22"/>
  <c r="D117" i="22"/>
  <c r="D115" i="22"/>
  <c r="C115" i="22"/>
  <c r="B115" i="22"/>
  <c r="A115" i="22"/>
  <c r="D116" i="22"/>
  <c r="C116" i="22"/>
  <c r="B116" i="22"/>
  <c r="A116" i="22"/>
  <c r="D127" i="22"/>
  <c r="C127" i="22"/>
  <c r="B127" i="22"/>
  <c r="A127" i="22"/>
  <c r="D128" i="22"/>
  <c r="C128" i="22"/>
  <c r="B128" i="22"/>
  <c r="A128" i="22"/>
  <c r="F132" i="6"/>
  <c r="D81" i="6"/>
  <c r="C81" i="6"/>
  <c r="F83" i="6"/>
  <c r="F145" i="7"/>
  <c r="F30" i="7"/>
  <c r="F143" i="7"/>
  <c r="F121" i="7"/>
  <c r="C120" i="7"/>
  <c r="B120" i="7"/>
  <c r="F150" i="8"/>
  <c r="F106" i="8"/>
  <c r="C105" i="8"/>
  <c r="A105" i="8"/>
  <c r="F157" i="8"/>
  <c r="F132" i="8"/>
  <c r="R173" i="18"/>
  <c r="R179" i="18"/>
  <c r="R178" i="18"/>
  <c r="R177" i="18"/>
  <c r="R176" i="18"/>
  <c r="R175" i="18"/>
  <c r="R174" i="18"/>
  <c r="R172" i="18"/>
  <c r="R171" i="18"/>
  <c r="R170" i="18"/>
  <c r="L118" i="10"/>
  <c r="L119" i="10"/>
  <c r="L120" i="10"/>
  <c r="L121" i="10"/>
  <c r="L122" i="10"/>
  <c r="J122" i="10"/>
  <c r="J121" i="10"/>
  <c r="J120" i="10"/>
  <c r="J119" i="10"/>
  <c r="J118" i="10"/>
  <c r="K119" i="10"/>
  <c r="D28" i="7" s="1"/>
  <c r="K120" i="10"/>
  <c r="D131" i="6" s="1"/>
  <c r="K121" i="10"/>
  <c r="D120" i="7" s="1"/>
  <c r="K122" i="10"/>
  <c r="D156" i="8" s="1"/>
  <c r="U124" i="1"/>
  <c r="T124" i="1"/>
  <c r="U127" i="1"/>
  <c r="I122" i="10"/>
  <c r="I121" i="10"/>
  <c r="I120" i="10"/>
  <c r="I119" i="10"/>
  <c r="H122" i="10"/>
  <c r="H121" i="10"/>
  <c r="H120" i="10"/>
  <c r="H119" i="10"/>
  <c r="G122" i="10"/>
  <c r="A82" i="6" s="1"/>
  <c r="G121" i="10"/>
  <c r="A81" i="6" s="1"/>
  <c r="G120" i="10"/>
  <c r="A131" i="6" s="1"/>
  <c r="G119" i="10"/>
  <c r="A118" i="6" s="1"/>
  <c r="E122" i="10"/>
  <c r="A29" i="7" s="1"/>
  <c r="E121" i="10"/>
  <c r="A120" i="7" s="1"/>
  <c r="E120" i="10"/>
  <c r="A142" i="7" s="1"/>
  <c r="E119" i="10"/>
  <c r="A28" i="7" s="1"/>
  <c r="D122" i="10"/>
  <c r="D121" i="10"/>
  <c r="D120" i="10"/>
  <c r="D119" i="10"/>
  <c r="A149" i="8" s="1"/>
  <c r="C122" i="10"/>
  <c r="C121" i="10"/>
  <c r="C120" i="10"/>
  <c r="C119" i="10"/>
  <c r="B122" i="10"/>
  <c r="C29" i="7" s="1"/>
  <c r="B121" i="10"/>
  <c r="B120" i="10"/>
  <c r="C131" i="6" s="1"/>
  <c r="B119" i="10"/>
  <c r="C28" i="7" s="1"/>
  <c r="A122" i="10"/>
  <c r="B29" i="7" s="1"/>
  <c r="A121" i="10"/>
  <c r="B81" i="6" s="1"/>
  <c r="A120" i="10"/>
  <c r="B142" i="7" s="1"/>
  <c r="A119" i="10"/>
  <c r="B149" i="8" s="1"/>
  <c r="BF123" i="1"/>
  <c r="T123" i="1" s="1"/>
  <c r="U123" i="1" s="1"/>
  <c r="BF122" i="1"/>
  <c r="T122" i="1" s="1"/>
  <c r="U122" i="1" s="1"/>
  <c r="BF121" i="1"/>
  <c r="T121" i="1" s="1"/>
  <c r="U121" i="1" s="1"/>
  <c r="BF120" i="1"/>
  <c r="T120" i="1" s="1"/>
  <c r="U120" i="1" s="1"/>
  <c r="BL123" i="1"/>
  <c r="BL122" i="1"/>
  <c r="BL121" i="1"/>
  <c r="BL120" i="1"/>
  <c r="V120" i="1"/>
  <c r="V123" i="1"/>
  <c r="V122" i="1"/>
  <c r="V121" i="1"/>
  <c r="B105" i="8" l="1"/>
  <c r="C131" i="8"/>
  <c r="C118" i="6"/>
  <c r="D149" i="8"/>
  <c r="B118" i="6"/>
  <c r="B82" i="6"/>
  <c r="D142" i="7"/>
  <c r="D131" i="8"/>
  <c r="B131" i="8"/>
  <c r="C149" i="8"/>
  <c r="D29" i="7"/>
  <c r="C142" i="7"/>
  <c r="D118" i="6"/>
  <c r="D105" i="8"/>
  <c r="C82" i="6"/>
  <c r="B156" i="8"/>
  <c r="D82" i="6"/>
  <c r="B28" i="7"/>
  <c r="B131" i="6"/>
  <c r="C156" i="8"/>
  <c r="BF119" i="1"/>
  <c r="T119" i="1" s="1"/>
  <c r="K118" i="10" s="1"/>
  <c r="BF81" i="1"/>
  <c r="T81" i="1" s="1"/>
  <c r="K80" i="10" s="1"/>
  <c r="BF117" i="1"/>
  <c r="T117" i="1" s="1"/>
  <c r="K116" i="10" s="1"/>
  <c r="D36" i="8" s="1"/>
  <c r="V23" i="8"/>
  <c r="BF9" i="1"/>
  <c r="T9" i="1" s="1"/>
  <c r="K8" i="10" s="1"/>
  <c r="BF15" i="1"/>
  <c r="T15" i="1" s="1"/>
  <c r="K14" i="10" s="1"/>
  <c r="BF44" i="1"/>
  <c r="T44" i="1" s="1"/>
  <c r="K43" i="10" s="1"/>
  <c r="BF62" i="1"/>
  <c r="T62" i="1" s="1"/>
  <c r="K61" i="10" s="1"/>
  <c r="D138" i="7" s="1"/>
  <c r="BF75" i="1"/>
  <c r="T75" i="1" s="1"/>
  <c r="K74" i="10" s="1"/>
  <c r="D96" i="3" s="1"/>
  <c r="BF84" i="1"/>
  <c r="T84" i="1" s="1"/>
  <c r="K83" i="10" s="1"/>
  <c r="BF100" i="1"/>
  <c r="T100" i="1" s="1"/>
  <c r="K99" i="10" s="1"/>
  <c r="BF14" i="1"/>
  <c r="T14" i="1" s="1"/>
  <c r="K13" i="10" s="1"/>
  <c r="BF34" i="1"/>
  <c r="T34" i="1" s="1"/>
  <c r="K33" i="10"/>
  <c r="D88" i="3" s="1"/>
  <c r="BF42" i="1"/>
  <c r="T42" i="1" s="1"/>
  <c r="K41" i="10" s="1"/>
  <c r="D78" i="8" s="1"/>
  <c r="BF59" i="1"/>
  <c r="T59" i="1" s="1"/>
  <c r="U59" i="1" s="1"/>
  <c r="BF79" i="1"/>
  <c r="T79" i="1" s="1"/>
  <c r="K78" i="10" s="1"/>
  <c r="BF89" i="1"/>
  <c r="T89" i="1" s="1"/>
  <c r="K88" i="10"/>
  <c r="D60" i="6" s="1"/>
  <c r="BF94" i="1"/>
  <c r="T94" i="1" s="1"/>
  <c r="K93" i="10" s="1"/>
  <c r="D63" i="6" s="1"/>
  <c r="BF103" i="1"/>
  <c r="T103" i="1" s="1"/>
  <c r="K102" i="10" s="1"/>
  <c r="BF7" i="1"/>
  <c r="T7" i="1" s="1"/>
  <c r="K6" i="10" s="1"/>
  <c r="BF13" i="1"/>
  <c r="T13" i="1" s="1"/>
  <c r="K12" i="10" s="1"/>
  <c r="D7" i="7" s="1"/>
  <c r="BF18" i="1"/>
  <c r="T18" i="1"/>
  <c r="K17" i="10" s="1"/>
  <c r="D8" i="7" s="1"/>
  <c r="BF20" i="1"/>
  <c r="T20" i="1" s="1"/>
  <c r="K19" i="10" s="1"/>
  <c r="BF21" i="1"/>
  <c r="T21" i="1" s="1"/>
  <c r="K20" i="10" s="1"/>
  <c r="D91" i="6" s="1"/>
  <c r="BF30" i="1"/>
  <c r="T30" i="1" s="1"/>
  <c r="K29" i="10" s="1"/>
  <c r="BF35" i="1"/>
  <c r="T35" i="1" s="1"/>
  <c r="K34" i="10" s="1"/>
  <c r="BF36" i="1"/>
  <c r="T36" i="1" s="1"/>
  <c r="K35" i="10" s="1"/>
  <c r="D96" i="6" s="1"/>
  <c r="BF40" i="1"/>
  <c r="T40" i="1" s="1"/>
  <c r="K39" i="10" s="1"/>
  <c r="D14" i="7" s="1"/>
  <c r="BF46" i="1"/>
  <c r="T46" i="1" s="1"/>
  <c r="K45" i="10" s="1"/>
  <c r="D50" i="3" s="1"/>
  <c r="BF49" i="1"/>
  <c r="T49" i="1" s="1"/>
  <c r="K48" i="10" s="1"/>
  <c r="BF52" i="1"/>
  <c r="T52" i="1" s="1"/>
  <c r="K51" i="10" s="1"/>
  <c r="BF55" i="1"/>
  <c r="T55" i="1" s="1"/>
  <c r="K54" i="10" s="1"/>
  <c r="BF68" i="1"/>
  <c r="T68" i="1" s="1"/>
  <c r="K67" i="10" s="1"/>
  <c r="D106" i="6" s="1"/>
  <c r="BF69" i="1"/>
  <c r="T69" i="1" s="1"/>
  <c r="BF74" i="1"/>
  <c r="T74" i="1" s="1"/>
  <c r="K73" i="10" s="1"/>
  <c r="BF82" i="1"/>
  <c r="T82" i="1" s="1"/>
  <c r="K81" i="10" s="1"/>
  <c r="D99" i="3" s="1"/>
  <c r="BF90" i="1"/>
  <c r="T90" i="1" s="1"/>
  <c r="K89" i="10" s="1"/>
  <c r="D71" i="3" s="1"/>
  <c r="BF97" i="1"/>
  <c r="T97" i="1" s="1"/>
  <c r="BF104" i="1"/>
  <c r="T104" i="1" s="1"/>
  <c r="K103" i="10" s="1"/>
  <c r="BF106" i="1"/>
  <c r="T106" i="1" s="1"/>
  <c r="K105" i="10" s="1"/>
  <c r="BF110" i="1"/>
  <c r="T110" i="1" s="1"/>
  <c r="K109" i="10" s="1"/>
  <c r="D61" i="8" s="1"/>
  <c r="N3" i="7"/>
  <c r="T40" i="8"/>
  <c r="BF5" i="1"/>
  <c r="BF16" i="1"/>
  <c r="T16" i="1" s="1"/>
  <c r="BF22" i="1"/>
  <c r="T22" i="1" s="1"/>
  <c r="K21" i="10" s="1"/>
  <c r="BF29" i="1"/>
  <c r="T29" i="1" s="1"/>
  <c r="K28" i="10" s="1"/>
  <c r="D168" i="8" s="1"/>
  <c r="BF32" i="1"/>
  <c r="T32" i="1" s="1"/>
  <c r="BF41" i="1"/>
  <c r="T41" i="1" s="1"/>
  <c r="K40" i="10" s="1"/>
  <c r="D63" i="4" s="1"/>
  <c r="BF50" i="1"/>
  <c r="T50" i="1" s="1"/>
  <c r="K49" i="10" s="1"/>
  <c r="D171" i="8" s="1"/>
  <c r="BF57" i="1"/>
  <c r="T57" i="1" s="1"/>
  <c r="K56" i="10" s="1"/>
  <c r="D172" i="8" s="1"/>
  <c r="BF61" i="1"/>
  <c r="T61" i="1"/>
  <c r="K60" i="10" s="1"/>
  <c r="BF66" i="1"/>
  <c r="T66" i="1" s="1"/>
  <c r="K65" i="10" s="1"/>
  <c r="D174" i="8" s="1"/>
  <c r="BF71" i="1"/>
  <c r="T71" i="1" s="1"/>
  <c r="K70" i="10" s="1"/>
  <c r="BF72" i="1"/>
  <c r="T72" i="1" s="1"/>
  <c r="K71" i="10" s="1"/>
  <c r="BF78" i="1"/>
  <c r="T78" i="1" s="1"/>
  <c r="BF86" i="1"/>
  <c r="T86" i="1" s="1"/>
  <c r="K85" i="10" s="1"/>
  <c r="BF91" i="1"/>
  <c r="T91" i="1" s="1"/>
  <c r="K90" i="10" s="1"/>
  <c r="D179" i="8" s="1"/>
  <c r="BF95" i="1"/>
  <c r="T95" i="1" s="1"/>
  <c r="K94" i="10" s="1"/>
  <c r="D180" i="8" s="1"/>
  <c r="BF98" i="1"/>
  <c r="T98" i="1" s="1"/>
  <c r="K97" i="10" s="1"/>
  <c r="BF105" i="1"/>
  <c r="T105" i="1" s="1"/>
  <c r="K104" i="10" s="1"/>
  <c r="D182" i="8" s="1"/>
  <c r="BF111" i="1"/>
  <c r="T111" i="1" s="1"/>
  <c r="K110" i="10" s="1"/>
  <c r="D135" i="3" s="1"/>
  <c r="BF115" i="1"/>
  <c r="T115" i="1" s="1"/>
  <c r="K114" i="10" s="1"/>
  <c r="D77" i="6" s="1"/>
  <c r="D130" i="8"/>
  <c r="BF25" i="1"/>
  <c r="T25" i="1" s="1"/>
  <c r="BF31" i="1"/>
  <c r="T31" i="1" s="1"/>
  <c r="BF54" i="1"/>
  <c r="T54" i="1" s="1"/>
  <c r="D56" i="22" s="1"/>
  <c r="BF8" i="1"/>
  <c r="T8" i="1" s="1"/>
  <c r="K7" i="10" s="1"/>
  <c r="D109" i="8" s="1"/>
  <c r="BF26" i="1"/>
  <c r="T26" i="1" s="1"/>
  <c r="K25" i="10" s="1"/>
  <c r="BF60" i="1"/>
  <c r="T60" i="1" s="1"/>
  <c r="K59" i="10" s="1"/>
  <c r="D111" i="8" s="1"/>
  <c r="BF63" i="1"/>
  <c r="T63" i="1" s="1"/>
  <c r="K62" i="10" s="1"/>
  <c r="BF88" i="1"/>
  <c r="T88" i="1" s="1"/>
  <c r="K87" i="10" s="1"/>
  <c r="BF96" i="1"/>
  <c r="T96" i="1" s="1"/>
  <c r="K95" i="10" s="1"/>
  <c r="D118" i="3" s="1"/>
  <c r="BF11" i="1"/>
  <c r="T11" i="1" s="1"/>
  <c r="K10" i="10" s="1"/>
  <c r="BF43" i="1"/>
  <c r="T43" i="1" s="1"/>
  <c r="K42" i="10" s="1"/>
  <c r="D101" i="8" s="1"/>
  <c r="BF65" i="1"/>
  <c r="T65" i="1"/>
  <c r="K64" i="10" s="1"/>
  <c r="BF73" i="1"/>
  <c r="T73" i="1" s="1"/>
  <c r="BF87" i="1"/>
  <c r="T87" i="1" s="1"/>
  <c r="BF23" i="1"/>
  <c r="T23" i="1" s="1"/>
  <c r="K22" i="10" s="1"/>
  <c r="D84" i="8" s="1"/>
  <c r="BF27" i="1"/>
  <c r="T27" i="1" s="1"/>
  <c r="K26" i="10" s="1"/>
  <c r="D85" i="8" s="1"/>
  <c r="BF39" i="1"/>
  <c r="T39" i="1" s="1"/>
  <c r="K38" i="10" s="1"/>
  <c r="D86" i="8" s="1"/>
  <c r="BF67" i="1"/>
  <c r="T67" i="1" s="1"/>
  <c r="K66" i="10" s="1"/>
  <c r="BF85" i="1"/>
  <c r="T85" i="1" s="1"/>
  <c r="K84" i="10" s="1"/>
  <c r="BF92" i="1"/>
  <c r="T92" i="1" s="1"/>
  <c r="K91" i="10" s="1"/>
  <c r="BF116" i="1"/>
  <c r="T116" i="1" s="1"/>
  <c r="K115" i="10" s="1"/>
  <c r="BF45" i="1"/>
  <c r="T45" i="1" s="1"/>
  <c r="K44" i="10" s="1"/>
  <c r="D91" i="8" s="1"/>
  <c r="BF101" i="1"/>
  <c r="T101" i="1" s="1"/>
  <c r="K100" i="10" s="1"/>
  <c r="BF28" i="1"/>
  <c r="T28" i="1" s="1"/>
  <c r="K27" i="10" s="1"/>
  <c r="D69" i="8" s="1"/>
  <c r="BF48" i="1"/>
  <c r="T48" i="1" s="1"/>
  <c r="K47" i="10" s="1"/>
  <c r="D135" i="6" s="1"/>
  <c r="D136" i="6" s="1"/>
  <c r="BF93" i="1"/>
  <c r="T93" i="1" s="1"/>
  <c r="K92" i="10" s="1"/>
  <c r="D71" i="8" s="1"/>
  <c r="BF114" i="1"/>
  <c r="T114" i="1" s="1"/>
  <c r="K113" i="10" s="1"/>
  <c r="BF24" i="1"/>
  <c r="T24" i="1" s="1"/>
  <c r="K23" i="10" s="1"/>
  <c r="BF53" i="1"/>
  <c r="T53" i="1" s="1"/>
  <c r="K52" i="10" s="1"/>
  <c r="D44" i="7" s="1"/>
  <c r="BF77" i="1"/>
  <c r="T77" i="1" s="1"/>
  <c r="K76" i="10" s="1"/>
  <c r="BF108" i="1"/>
  <c r="T108" i="1" s="1"/>
  <c r="K107" i="10" s="1"/>
  <c r="BF80" i="1"/>
  <c r="T80" i="1" s="1"/>
  <c r="K79" i="10" s="1"/>
  <c r="D74" i="7" s="1"/>
  <c r="BF38" i="1"/>
  <c r="T38" i="1" s="1"/>
  <c r="K37" i="10" s="1"/>
  <c r="BF33" i="1"/>
  <c r="T33" i="1" s="1"/>
  <c r="K32" i="10" s="1"/>
  <c r="D25" i="6" s="1"/>
  <c r="BF6" i="1"/>
  <c r="T6" i="1" s="1"/>
  <c r="BF12" i="1"/>
  <c r="T12" i="1"/>
  <c r="K11" i="10" s="1"/>
  <c r="D25" i="8" s="1"/>
  <c r="BF17" i="1"/>
  <c r="T17" i="1" s="1"/>
  <c r="K16" i="10" s="1"/>
  <c r="D36" i="7" s="1"/>
  <c r="BF37" i="1"/>
  <c r="T37" i="1" s="1"/>
  <c r="BF51" i="1"/>
  <c r="T51" i="1" s="1"/>
  <c r="D53" i="22" s="1"/>
  <c r="BF56" i="1"/>
  <c r="T56" i="1" s="1"/>
  <c r="BF64" i="1"/>
  <c r="T64" i="1" s="1"/>
  <c r="BF70" i="1"/>
  <c r="T70" i="1"/>
  <c r="K69" i="10" s="1"/>
  <c r="BF76" i="1"/>
  <c r="T76" i="1" s="1"/>
  <c r="K75" i="10" s="1"/>
  <c r="D51" i="7" s="1"/>
  <c r="BF83" i="1"/>
  <c r="T83" i="1" s="1"/>
  <c r="BF102" i="1"/>
  <c r="T102" i="1" s="1"/>
  <c r="K101" i="10" s="1"/>
  <c r="BF109" i="1"/>
  <c r="T109" i="1"/>
  <c r="K108" i="10" s="1"/>
  <c r="BF118" i="1"/>
  <c r="T118" i="1" s="1"/>
  <c r="K117" i="10" s="1"/>
  <c r="BF58" i="1"/>
  <c r="T58" i="1" s="1"/>
  <c r="K57" i="10" s="1"/>
  <c r="D111" i="7" s="1"/>
  <c r="BF112" i="1"/>
  <c r="T112" i="1" s="1"/>
  <c r="K111" i="10" s="1"/>
  <c r="D74" i="6" s="1"/>
  <c r="BF99" i="1"/>
  <c r="T99" i="1" s="1"/>
  <c r="K98" i="10" s="1"/>
  <c r="BF107" i="1"/>
  <c r="T107" i="1" s="1"/>
  <c r="K106" i="10" s="1"/>
  <c r="D109" i="4" s="1"/>
  <c r="BF10" i="1"/>
  <c r="T10" i="1" s="1"/>
  <c r="K9" i="10" s="1"/>
  <c r="BF19" i="1"/>
  <c r="T19" i="1" s="1"/>
  <c r="K18" i="10" s="1"/>
  <c r="BF47" i="1"/>
  <c r="T47" i="1" s="1"/>
  <c r="K46" i="10" s="1"/>
  <c r="BF113" i="1"/>
  <c r="T113" i="1" s="1"/>
  <c r="K112" i="10" s="1"/>
  <c r="V25" i="8"/>
  <c r="T8" i="8"/>
  <c r="P3" i="8"/>
  <c r="T7" i="8"/>
  <c r="V31" i="8"/>
  <c r="V30" i="8"/>
  <c r="V29" i="8"/>
  <c r="V27" i="8"/>
  <c r="V26" i="8"/>
  <c r="V24" i="8"/>
  <c r="V21" i="8"/>
  <c r="V20" i="8"/>
  <c r="U20" i="8" s="1"/>
  <c r="V19" i="8"/>
  <c r="V17" i="8"/>
  <c r="V16" i="8"/>
  <c r="V15" i="8"/>
  <c r="V13" i="8"/>
  <c r="U13" i="8" s="1"/>
  <c r="V12" i="8"/>
  <c r="V11" i="8"/>
  <c r="U11" i="8" s="1"/>
  <c r="V9" i="8"/>
  <c r="Q31" i="3"/>
  <c r="Q10" i="3"/>
  <c r="R31" i="3" s="1"/>
  <c r="O32" i="3"/>
  <c r="Q32" i="3" s="1"/>
  <c r="Q29" i="3"/>
  <c r="Q28" i="3"/>
  <c r="U7" i="3"/>
  <c r="D7" i="3" s="1"/>
  <c r="U8" i="3"/>
  <c r="D8" i="3" s="1"/>
  <c r="M13" i="3"/>
  <c r="G9" i="3"/>
  <c r="M12" i="3"/>
  <c r="M14" i="3"/>
  <c r="M15" i="3"/>
  <c r="M16" i="3"/>
  <c r="M17" i="3"/>
  <c r="D101" i="3"/>
  <c r="D16" i="3"/>
  <c r="D72" i="3"/>
  <c r="T7" i="3"/>
  <c r="D137" i="3" s="1"/>
  <c r="T8" i="3"/>
  <c r="D138" i="3" s="1"/>
  <c r="O173" i="27"/>
  <c r="G165" i="27"/>
  <c r="H170" i="27" s="1"/>
  <c r="G169" i="27"/>
  <c r="D166" i="27"/>
  <c r="F172" i="27" s="1"/>
  <c r="E167" i="27"/>
  <c r="E169" i="27" s="1"/>
  <c r="D169" i="27"/>
  <c r="D170" i="27" s="1"/>
  <c r="C173" i="27"/>
  <c r="C168" i="27"/>
  <c r="B171" i="27" s="1"/>
  <c r="O172" i="27"/>
  <c r="C172" i="27"/>
  <c r="L112" i="10"/>
  <c r="L117" i="10"/>
  <c r="L113" i="10"/>
  <c r="L114" i="10"/>
  <c r="L116" i="10"/>
  <c r="L115" i="10"/>
  <c r="G112" i="10"/>
  <c r="G117" i="10"/>
  <c r="A79" i="6" s="1"/>
  <c r="G113" i="10"/>
  <c r="G114" i="10"/>
  <c r="G116" i="10"/>
  <c r="G118" i="10"/>
  <c r="G115" i="10"/>
  <c r="C112" i="10"/>
  <c r="G164" i="18" s="1"/>
  <c r="C117" i="10"/>
  <c r="G168" i="18" s="1"/>
  <c r="C114" i="10"/>
  <c r="E166" i="18" s="1"/>
  <c r="E168" i="18" s="1"/>
  <c r="C116" i="10"/>
  <c r="D168" i="18" s="1"/>
  <c r="C118" i="10"/>
  <c r="C115" i="10"/>
  <c r="C167" i="18" s="1"/>
  <c r="B112" i="10"/>
  <c r="G164" i="11" s="1"/>
  <c r="B117" i="10"/>
  <c r="B113" i="10"/>
  <c r="B114" i="10"/>
  <c r="E166" i="11" s="1"/>
  <c r="E169" i="11" s="1"/>
  <c r="B116" i="10"/>
  <c r="B118" i="10"/>
  <c r="B115" i="10"/>
  <c r="C167" i="11" s="1"/>
  <c r="J61" i="10"/>
  <c r="J58" i="10"/>
  <c r="J62" i="10"/>
  <c r="J63" i="10"/>
  <c r="J64" i="10"/>
  <c r="J65" i="10"/>
  <c r="J66" i="10"/>
  <c r="G107" i="10"/>
  <c r="A107" i="10"/>
  <c r="B107" i="10"/>
  <c r="J107" i="10"/>
  <c r="A58" i="10"/>
  <c r="B58" i="10"/>
  <c r="G58" i="10"/>
  <c r="A39" i="6" s="1"/>
  <c r="A61" i="10"/>
  <c r="B61" i="10"/>
  <c r="G61" i="10"/>
  <c r="A62" i="10"/>
  <c r="B62" i="10"/>
  <c r="G98" i="11" s="1"/>
  <c r="G62" i="10"/>
  <c r="A63" i="10"/>
  <c r="B63" i="10"/>
  <c r="G63" i="10"/>
  <c r="A64" i="10"/>
  <c r="B64" i="10"/>
  <c r="G64" i="10"/>
  <c r="A65" i="10"/>
  <c r="B65" i="10"/>
  <c r="F101" i="11" s="1"/>
  <c r="F107" i="11" s="1"/>
  <c r="G65" i="10"/>
  <c r="A66" i="10"/>
  <c r="B87" i="8" s="1"/>
  <c r="B66" i="10"/>
  <c r="G66" i="10"/>
  <c r="A67" i="10"/>
  <c r="B67" i="10"/>
  <c r="G67" i="10"/>
  <c r="J67" i="10"/>
  <c r="A68" i="10"/>
  <c r="B68" i="10"/>
  <c r="G68" i="10"/>
  <c r="J68" i="10"/>
  <c r="A69" i="10"/>
  <c r="B69" i="10"/>
  <c r="G69" i="10"/>
  <c r="J69" i="10"/>
  <c r="A70" i="10"/>
  <c r="B70" i="10"/>
  <c r="G70" i="10"/>
  <c r="J70" i="10"/>
  <c r="A71" i="10"/>
  <c r="B71" i="10"/>
  <c r="G71" i="10"/>
  <c r="J71" i="10"/>
  <c r="A72" i="10"/>
  <c r="B72" i="10"/>
  <c r="G72" i="10"/>
  <c r="J72" i="10"/>
  <c r="A73" i="10"/>
  <c r="B73" i="10"/>
  <c r="E112" i="11" s="1"/>
  <c r="E122" i="11" s="1"/>
  <c r="G73" i="10"/>
  <c r="J73" i="10"/>
  <c r="A74" i="10"/>
  <c r="B74" i="10"/>
  <c r="C96" i="3" s="1"/>
  <c r="G74" i="10"/>
  <c r="J74" i="10"/>
  <c r="A75" i="10"/>
  <c r="B75" i="10"/>
  <c r="G75" i="10"/>
  <c r="J75" i="10"/>
  <c r="A76" i="10"/>
  <c r="B76" i="10"/>
  <c r="G76" i="10"/>
  <c r="J76" i="10"/>
  <c r="A77" i="10"/>
  <c r="B77" i="10"/>
  <c r="G77" i="10"/>
  <c r="J77" i="10"/>
  <c r="A78" i="10"/>
  <c r="B78" i="10"/>
  <c r="D117" i="11" s="1"/>
  <c r="D120" i="11" s="1"/>
  <c r="G78" i="10"/>
  <c r="J78" i="10"/>
  <c r="A79" i="10"/>
  <c r="B79" i="10"/>
  <c r="G79" i="10"/>
  <c r="J79" i="10"/>
  <c r="A80" i="10"/>
  <c r="B80" i="10"/>
  <c r="G80" i="10"/>
  <c r="J80" i="10"/>
  <c r="A81" i="10"/>
  <c r="B81" i="10"/>
  <c r="G81" i="10"/>
  <c r="J81" i="10"/>
  <c r="A82" i="10"/>
  <c r="B82" i="10"/>
  <c r="G82" i="10"/>
  <c r="J82" i="10"/>
  <c r="A83" i="10"/>
  <c r="B83" i="10"/>
  <c r="G83" i="10"/>
  <c r="J83" i="10"/>
  <c r="A84" i="10"/>
  <c r="B84" i="10"/>
  <c r="G84" i="10"/>
  <c r="J84" i="10"/>
  <c r="A85" i="10"/>
  <c r="B85" i="10"/>
  <c r="G85" i="10"/>
  <c r="J85" i="10"/>
  <c r="A86" i="10"/>
  <c r="B86" i="10"/>
  <c r="G86" i="10"/>
  <c r="J86" i="10"/>
  <c r="A87" i="10"/>
  <c r="B87" i="10"/>
  <c r="G87" i="10"/>
  <c r="J87" i="10"/>
  <c r="A88" i="10"/>
  <c r="B88" i="10"/>
  <c r="G88" i="10"/>
  <c r="J88" i="10"/>
  <c r="A89" i="10"/>
  <c r="B89" i="10"/>
  <c r="G89" i="10"/>
  <c r="J89" i="10"/>
  <c r="A90" i="10"/>
  <c r="B90" i="10"/>
  <c r="G90" i="10"/>
  <c r="J90" i="10"/>
  <c r="A91" i="10"/>
  <c r="B91" i="10"/>
  <c r="G91" i="10"/>
  <c r="J91" i="10"/>
  <c r="A92" i="10"/>
  <c r="B92" i="10"/>
  <c r="G92" i="10"/>
  <c r="J92" i="10"/>
  <c r="A93" i="10"/>
  <c r="B93" i="10"/>
  <c r="G93" i="10"/>
  <c r="J93" i="10"/>
  <c r="A94" i="10"/>
  <c r="B94" i="10"/>
  <c r="G94" i="10"/>
  <c r="J94" i="10"/>
  <c r="A95" i="10"/>
  <c r="B95" i="10"/>
  <c r="F141" i="11" s="1"/>
  <c r="G95" i="10"/>
  <c r="J95" i="10"/>
  <c r="A96" i="10"/>
  <c r="B96" i="10"/>
  <c r="G96" i="10"/>
  <c r="J96" i="10"/>
  <c r="A97" i="10"/>
  <c r="B97" i="10"/>
  <c r="D142" i="11" s="1"/>
  <c r="G97" i="10"/>
  <c r="J97" i="10"/>
  <c r="A98" i="10"/>
  <c r="B98" i="10"/>
  <c r="C103" i="3" s="1"/>
  <c r="G98" i="10"/>
  <c r="J98" i="10"/>
  <c r="A99" i="10"/>
  <c r="B99" i="10"/>
  <c r="G99" i="10"/>
  <c r="J99" i="10"/>
  <c r="A100" i="10"/>
  <c r="B100" i="10"/>
  <c r="C58" i="7" s="1"/>
  <c r="G100" i="10"/>
  <c r="J100" i="10"/>
  <c r="A101" i="10"/>
  <c r="B101" i="10"/>
  <c r="H145" i="11" s="1"/>
  <c r="H147" i="11" s="1"/>
  <c r="G101" i="10"/>
  <c r="J101" i="10"/>
  <c r="A102" i="10"/>
  <c r="B102" i="10"/>
  <c r="G102" i="10"/>
  <c r="J102" i="10"/>
  <c r="A103" i="10"/>
  <c r="B103" i="10"/>
  <c r="C151" i="11" s="1"/>
  <c r="C155" i="11" s="1"/>
  <c r="G103" i="10"/>
  <c r="J103" i="10"/>
  <c r="A104" i="10"/>
  <c r="B104" i="10"/>
  <c r="H154" i="11" s="1"/>
  <c r="G104" i="10"/>
  <c r="J104" i="10"/>
  <c r="A105" i="10"/>
  <c r="B105" i="10"/>
  <c r="G156" i="11" s="1"/>
  <c r="C163" i="11" s="1"/>
  <c r="G105" i="10"/>
  <c r="J105" i="10"/>
  <c r="A106" i="10"/>
  <c r="B106" i="10"/>
  <c r="C117" i="7" s="1"/>
  <c r="G106" i="10"/>
  <c r="J106" i="10"/>
  <c r="A108" i="10"/>
  <c r="B108" i="10"/>
  <c r="E158" i="11" s="1"/>
  <c r="E162" i="11" s="1"/>
  <c r="G108" i="10"/>
  <c r="J108" i="10"/>
  <c r="A109" i="10"/>
  <c r="B109" i="10"/>
  <c r="G109" i="10"/>
  <c r="J109" i="10"/>
  <c r="A110" i="10"/>
  <c r="B110" i="10"/>
  <c r="G110" i="10"/>
  <c r="J110" i="10"/>
  <c r="A111" i="10"/>
  <c r="B111" i="10"/>
  <c r="G111" i="10"/>
  <c r="J111" i="10"/>
  <c r="A112" i="10"/>
  <c r="J112" i="10"/>
  <c r="A113" i="10"/>
  <c r="J113" i="10"/>
  <c r="A114" i="10"/>
  <c r="J114" i="10"/>
  <c r="A115" i="10"/>
  <c r="J115" i="10"/>
  <c r="A116" i="10"/>
  <c r="J116" i="10"/>
  <c r="A117" i="10"/>
  <c r="J117" i="10"/>
  <c r="A118" i="10"/>
  <c r="L78" i="10"/>
  <c r="L79"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G146" i="3"/>
  <c r="H139" i="3" s="1"/>
  <c r="M109" i="6"/>
  <c r="I108" i="6"/>
  <c r="D33" i="6"/>
  <c r="D37" i="6"/>
  <c r="D49" i="6"/>
  <c r="D119" i="6"/>
  <c r="D88" i="6"/>
  <c r="D97" i="6"/>
  <c r="D98" i="6"/>
  <c r="D109" i="6"/>
  <c r="AD10" i="27"/>
  <c r="AE10" i="27" s="1"/>
  <c r="AD9" i="27"/>
  <c r="AE9" i="27" s="1"/>
  <c r="AD8" i="27"/>
  <c r="AE8" i="27" s="1"/>
  <c r="AD6" i="27"/>
  <c r="AE6" i="27" s="1"/>
  <c r="O8" i="27"/>
  <c r="O9" i="27"/>
  <c r="O10" i="27"/>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86" i="27"/>
  <c r="O87" i="27"/>
  <c r="O88" i="27"/>
  <c r="O89" i="27"/>
  <c r="O90" i="27"/>
  <c r="O91" i="27"/>
  <c r="O92" i="27"/>
  <c r="O93" i="27"/>
  <c r="O94" i="27"/>
  <c r="O95" i="27"/>
  <c r="O96" i="27"/>
  <c r="O97" i="27"/>
  <c r="O98" i="27"/>
  <c r="O99" i="27"/>
  <c r="O100" i="27"/>
  <c r="O101" i="27"/>
  <c r="O102" i="27"/>
  <c r="O103" i="27"/>
  <c r="O104" i="27"/>
  <c r="O105" i="27"/>
  <c r="O106" i="27"/>
  <c r="O107" i="27"/>
  <c r="O108" i="27"/>
  <c r="O109" i="27"/>
  <c r="O110" i="27"/>
  <c r="O111" i="27"/>
  <c r="O112" i="27"/>
  <c r="O113" i="27"/>
  <c r="O114" i="27"/>
  <c r="O115" i="27"/>
  <c r="O116" i="27"/>
  <c r="O117" i="27"/>
  <c r="O118" i="27"/>
  <c r="O119" i="27"/>
  <c r="O120" i="27"/>
  <c r="O121" i="27"/>
  <c r="O122" i="27"/>
  <c r="O123" i="27"/>
  <c r="O124" i="27"/>
  <c r="O125" i="27"/>
  <c r="O126" i="27"/>
  <c r="O127" i="27"/>
  <c r="O128" i="27"/>
  <c r="O129" i="27"/>
  <c r="O130" i="27"/>
  <c r="O131" i="27"/>
  <c r="O132" i="27"/>
  <c r="O133" i="27"/>
  <c r="O134" i="27"/>
  <c r="O135" i="27"/>
  <c r="O136" i="27"/>
  <c r="O137" i="27"/>
  <c r="O138" i="27"/>
  <c r="O139" i="27"/>
  <c r="O140" i="27"/>
  <c r="O141" i="27"/>
  <c r="O142" i="27"/>
  <c r="O143" i="27"/>
  <c r="O144" i="27"/>
  <c r="O145" i="27"/>
  <c r="O146" i="27"/>
  <c r="O147" i="27"/>
  <c r="O148" i="27"/>
  <c r="O149" i="27"/>
  <c r="O150" i="27"/>
  <c r="O151" i="27"/>
  <c r="O152" i="27"/>
  <c r="O153" i="27"/>
  <c r="O154" i="27"/>
  <c r="O155" i="27"/>
  <c r="O156" i="27"/>
  <c r="O157" i="27"/>
  <c r="O158" i="27"/>
  <c r="O159" i="27"/>
  <c r="O160" i="27"/>
  <c r="O161" i="27"/>
  <c r="O162" i="27"/>
  <c r="O163" i="27"/>
  <c r="O164" i="27"/>
  <c r="O165" i="27"/>
  <c r="O166" i="27"/>
  <c r="O167" i="27"/>
  <c r="O168" i="27"/>
  <c r="O169" i="27"/>
  <c r="O170" i="27"/>
  <c r="O171" i="27"/>
  <c r="O7" i="27"/>
  <c r="D135" i="7"/>
  <c r="W5" i="18"/>
  <c r="Y5" i="18" s="1"/>
  <c r="W9" i="18"/>
  <c r="Y9" i="18" s="1"/>
  <c r="W10" i="18"/>
  <c r="X11" i="18" s="1"/>
  <c r="Y11" i="18" s="1"/>
  <c r="W11" i="18"/>
  <c r="Y8" i="18"/>
  <c r="W7" i="18"/>
  <c r="Y7" i="18"/>
  <c r="W6" i="18"/>
  <c r="Y6" i="18" s="1"/>
  <c r="C119" i="27"/>
  <c r="H155" i="27"/>
  <c r="H154" i="27"/>
  <c r="H163" i="27" s="1"/>
  <c r="H146" i="27"/>
  <c r="H151" i="27" s="1"/>
  <c r="H138" i="27"/>
  <c r="H139" i="27" s="1"/>
  <c r="G136" i="27"/>
  <c r="H132" i="27"/>
  <c r="G128" i="27"/>
  <c r="H124" i="27"/>
  <c r="G120" i="27"/>
  <c r="H118" i="27"/>
  <c r="H120" i="27" s="1"/>
  <c r="H113" i="27"/>
  <c r="G113" i="27"/>
  <c r="G114" i="27" s="1"/>
  <c r="H109" i="27"/>
  <c r="G106" i="27"/>
  <c r="G99" i="27"/>
  <c r="H99" i="27"/>
  <c r="G94" i="27"/>
  <c r="H76" i="27"/>
  <c r="H84" i="27" s="1"/>
  <c r="G71" i="27"/>
  <c r="G79" i="27" s="1"/>
  <c r="H60" i="27"/>
  <c r="D59" i="27" s="1"/>
  <c r="C36" i="27"/>
  <c r="B49" i="27" s="1"/>
  <c r="H50" i="27"/>
  <c r="G157" i="27"/>
  <c r="F162" i="27"/>
  <c r="F142" i="27"/>
  <c r="F132" i="27"/>
  <c r="E141" i="27" s="1"/>
  <c r="F121" i="27"/>
  <c r="F125" i="27" s="1"/>
  <c r="F118" i="27"/>
  <c r="F119" i="27" s="1"/>
  <c r="F112" i="27"/>
  <c r="F116" i="27" s="1"/>
  <c r="F110" i="27"/>
  <c r="F111" i="27" s="1"/>
  <c r="F102" i="27"/>
  <c r="F97" i="27"/>
  <c r="F93" i="27"/>
  <c r="F96" i="27" s="1"/>
  <c r="F78" i="27"/>
  <c r="F84" i="27" s="1"/>
  <c r="F69" i="27"/>
  <c r="F58" i="27"/>
  <c r="F49" i="27"/>
  <c r="E159" i="27"/>
  <c r="E147" i="27"/>
  <c r="E142" i="27"/>
  <c r="E125" i="27"/>
  <c r="F130" i="27" s="1"/>
  <c r="E113" i="27"/>
  <c r="E99" i="27"/>
  <c r="E101" i="27" s="1"/>
  <c r="E88" i="27"/>
  <c r="E94" i="27" s="1"/>
  <c r="E78" i="27"/>
  <c r="E72" i="27"/>
  <c r="E71" i="27"/>
  <c r="E70" i="27"/>
  <c r="E56" i="27"/>
  <c r="D75" i="27" s="1"/>
  <c r="E49" i="27"/>
  <c r="E53" i="27" s="1"/>
  <c r="E48" i="27"/>
  <c r="E47" i="27"/>
  <c r="D162" i="27"/>
  <c r="D158" i="27"/>
  <c r="D147" i="27"/>
  <c r="D148" i="27" s="1"/>
  <c r="D143" i="27"/>
  <c r="D141" i="27"/>
  <c r="D142" i="27" s="1"/>
  <c r="D130" i="27"/>
  <c r="D139" i="27" s="1"/>
  <c r="D118" i="27"/>
  <c r="D117" i="27"/>
  <c r="B122" i="27" s="1"/>
  <c r="D110" i="27"/>
  <c r="D99" i="27"/>
  <c r="D93" i="27"/>
  <c r="D78" i="27"/>
  <c r="D71" i="27"/>
  <c r="D56" i="27"/>
  <c r="D65" i="27" s="1"/>
  <c r="C171" i="27"/>
  <c r="C170" i="27"/>
  <c r="C152" i="27"/>
  <c r="C145" i="27"/>
  <c r="C141" i="27"/>
  <c r="C132" i="27"/>
  <c r="C93" i="27"/>
  <c r="C88" i="27"/>
  <c r="C90" i="27" s="1"/>
  <c r="C87" i="27"/>
  <c r="B102" i="27" s="1"/>
  <c r="C78" i="27"/>
  <c r="C82" i="27" s="1"/>
  <c r="C76" i="27"/>
  <c r="C77" i="27" s="1"/>
  <c r="C72" i="27"/>
  <c r="C71" i="27"/>
  <c r="C69" i="27"/>
  <c r="C58" i="27"/>
  <c r="E38" i="27"/>
  <c r="E39" i="27" s="1"/>
  <c r="H38" i="27"/>
  <c r="H34" i="27"/>
  <c r="B35" i="27" s="1"/>
  <c r="E37" i="27"/>
  <c r="C31" i="27"/>
  <c r="D34" i="27"/>
  <c r="D36" i="27" s="1"/>
  <c r="F34" i="27"/>
  <c r="F33" i="27"/>
  <c r="F32" i="27"/>
  <c r="G31" i="27"/>
  <c r="H31" i="27"/>
  <c r="H32" i="27" s="1"/>
  <c r="F28" i="27"/>
  <c r="D32" i="27" s="1"/>
  <c r="F26" i="27"/>
  <c r="E27" i="27" s="1"/>
  <c r="H26" i="27"/>
  <c r="C22" i="27"/>
  <c r="D20" i="27"/>
  <c r="H25" i="27" s="1"/>
  <c r="D13" i="27"/>
  <c r="E21" i="27" s="1"/>
  <c r="F14" i="27"/>
  <c r="D27" i="27" s="1"/>
  <c r="H7" i="27"/>
  <c r="G26" i="27" s="1"/>
  <c r="G7" i="27"/>
  <c r="G10" i="27" s="1"/>
  <c r="F7" i="27"/>
  <c r="E7" i="27"/>
  <c r="E10" i="27" s="1"/>
  <c r="D7" i="27"/>
  <c r="C16" i="27"/>
  <c r="C21" i="27" s="1"/>
  <c r="C7" i="27"/>
  <c r="C11" i="27" s="1"/>
  <c r="B161" i="27"/>
  <c r="B167" i="27" s="1"/>
  <c r="B158" i="27"/>
  <c r="G161" i="27" s="1"/>
  <c r="B152" i="27"/>
  <c r="B153" i="27" s="1"/>
  <c r="B146" i="27"/>
  <c r="B136" i="27"/>
  <c r="B128" i="27"/>
  <c r="B103" i="27"/>
  <c r="B114" i="27" s="1"/>
  <c r="B78" i="27"/>
  <c r="B80" i="27" s="1"/>
  <c r="B72" i="27"/>
  <c r="B68" i="27"/>
  <c r="F67" i="27" s="1"/>
  <c r="B64" i="27"/>
  <c r="B59" i="27"/>
  <c r="B56" i="27"/>
  <c r="C55" i="27" s="1"/>
  <c r="B51" i="27"/>
  <c r="B44" i="27"/>
  <c r="B41" i="27"/>
  <c r="D48" i="27" s="1"/>
  <c r="B37" i="27"/>
  <c r="B33" i="27"/>
  <c r="E35" i="27" s="1"/>
  <c r="B31" i="27"/>
  <c r="B30" i="27"/>
  <c r="B21" i="27"/>
  <c r="B15" i="27"/>
  <c r="B13" i="27"/>
  <c r="B7" i="27"/>
  <c r="D18" i="27" s="1"/>
  <c r="D171" i="27"/>
  <c r="G170" i="27"/>
  <c r="C169" i="27"/>
  <c r="G168" i="27"/>
  <c r="F168" i="27"/>
  <c r="D168" i="27"/>
  <c r="F167" i="27"/>
  <c r="D167" i="27"/>
  <c r="F166" i="27"/>
  <c r="F165" i="27"/>
  <c r="F164" i="27"/>
  <c r="G163" i="27"/>
  <c r="F163" i="27"/>
  <c r="H160" i="27"/>
  <c r="H159" i="27"/>
  <c r="G156" i="27"/>
  <c r="G155" i="27"/>
  <c r="G154" i="27"/>
  <c r="G153" i="27"/>
  <c r="G152" i="27"/>
  <c r="G151" i="27"/>
  <c r="G150" i="27"/>
  <c r="G149" i="27"/>
  <c r="G148" i="27"/>
  <c r="G147" i="27"/>
  <c r="G146" i="27"/>
  <c r="D146" i="27"/>
  <c r="G145" i="27"/>
  <c r="D145" i="27"/>
  <c r="E144" i="27"/>
  <c r="D144" i="27"/>
  <c r="E143" i="27"/>
  <c r="H141" i="27"/>
  <c r="H140" i="27"/>
  <c r="C140" i="27"/>
  <c r="C139" i="27"/>
  <c r="G138" i="27"/>
  <c r="C138" i="27"/>
  <c r="E137" i="27"/>
  <c r="C137" i="27"/>
  <c r="E136" i="27"/>
  <c r="C136" i="27"/>
  <c r="F135" i="27"/>
  <c r="E135" i="27"/>
  <c r="C135" i="27"/>
  <c r="B135" i="27"/>
  <c r="E134" i="27"/>
  <c r="C134" i="27"/>
  <c r="B134" i="27"/>
  <c r="E133" i="27"/>
  <c r="C133" i="27"/>
  <c r="B133" i="27"/>
  <c r="E132" i="27"/>
  <c r="B132" i="27"/>
  <c r="E131" i="27"/>
  <c r="C131" i="27"/>
  <c r="B131" i="27"/>
  <c r="E130" i="27"/>
  <c r="C130" i="27"/>
  <c r="B130" i="27"/>
  <c r="E129" i="27"/>
  <c r="C129" i="27"/>
  <c r="B129" i="27"/>
  <c r="E128" i="27"/>
  <c r="C128" i="27"/>
  <c r="E127" i="27"/>
  <c r="C127" i="27"/>
  <c r="H126" i="27"/>
  <c r="C126" i="27"/>
  <c r="B126" i="27"/>
  <c r="H125" i="27"/>
  <c r="C125" i="27"/>
  <c r="C124" i="27"/>
  <c r="C123" i="27"/>
  <c r="G122" i="27"/>
  <c r="C122" i="27"/>
  <c r="C121" i="27"/>
  <c r="B121" i="27"/>
  <c r="F120" i="27"/>
  <c r="C120" i="27"/>
  <c r="C118" i="27"/>
  <c r="G117" i="27"/>
  <c r="G116" i="27"/>
  <c r="G115" i="27"/>
  <c r="D112" i="27"/>
  <c r="H108" i="27"/>
  <c r="H107" i="27"/>
  <c r="H106" i="27"/>
  <c r="H105" i="27"/>
  <c r="C105" i="27"/>
  <c r="H104" i="27"/>
  <c r="H103" i="27"/>
  <c r="H102" i="27"/>
  <c r="H101" i="27"/>
  <c r="F101" i="27"/>
  <c r="H100" i="27"/>
  <c r="F100" i="27"/>
  <c r="F99" i="27"/>
  <c r="F98" i="27"/>
  <c r="E97" i="27"/>
  <c r="B97" i="27"/>
  <c r="E93" i="27"/>
  <c r="F92" i="27"/>
  <c r="D92" i="27"/>
  <c r="D91" i="27"/>
  <c r="E90" i="27"/>
  <c r="D90" i="27"/>
  <c r="D89" i="27"/>
  <c r="D88" i="27"/>
  <c r="D87" i="27"/>
  <c r="D86" i="27"/>
  <c r="C86" i="27"/>
  <c r="D85" i="27"/>
  <c r="D84" i="27"/>
  <c r="D83" i="27"/>
  <c r="C83" i="27"/>
  <c r="F82" i="27"/>
  <c r="D82" i="27"/>
  <c r="D81" i="27"/>
  <c r="D80" i="27"/>
  <c r="C80" i="27"/>
  <c r="D79" i="27"/>
  <c r="F76" i="27"/>
  <c r="E76" i="27"/>
  <c r="F70" i="27"/>
  <c r="B70" i="27"/>
  <c r="F68" i="27"/>
  <c r="G67" i="27"/>
  <c r="C66" i="27"/>
  <c r="F65" i="27"/>
  <c r="E64" i="27"/>
  <c r="H61" i="27"/>
  <c r="C57" i="27"/>
  <c r="C56" i="27"/>
  <c r="G55" i="27"/>
  <c r="B54" i="27"/>
  <c r="C38" i="27"/>
  <c r="C46" i="27" s="1"/>
  <c r="B53" i="27"/>
  <c r="D52" i="27"/>
  <c r="B52" i="27"/>
  <c r="F48" i="27"/>
  <c r="F47" i="27"/>
  <c r="F46" i="27"/>
  <c r="F45" i="27"/>
  <c r="C45" i="27"/>
  <c r="F44" i="27"/>
  <c r="C44" i="27"/>
  <c r="F43" i="27"/>
  <c r="B43" i="27"/>
  <c r="F42" i="27"/>
  <c r="C42" i="27"/>
  <c r="F41" i="27"/>
  <c r="C41" i="27"/>
  <c r="F40" i="27"/>
  <c r="C40" i="27"/>
  <c r="F39" i="27"/>
  <c r="C39" i="27"/>
  <c r="F38" i="27"/>
  <c r="C37" i="27"/>
  <c r="F36" i="27"/>
  <c r="B36" i="27"/>
  <c r="G35" i="27"/>
  <c r="F35" i="27"/>
  <c r="G34" i="27"/>
  <c r="E34" i="27"/>
  <c r="H33" i="27"/>
  <c r="G33" i="27"/>
  <c r="B32" i="27"/>
  <c r="G30" i="27"/>
  <c r="B23" i="27"/>
  <c r="B29" i="27"/>
  <c r="C28" i="27"/>
  <c r="C27" i="27"/>
  <c r="C26" i="27"/>
  <c r="G25" i="27"/>
  <c r="C25" i="27"/>
  <c r="B25" i="27"/>
  <c r="G24" i="27"/>
  <c r="E24" i="27"/>
  <c r="F23" i="27"/>
  <c r="E23" i="27"/>
  <c r="H22" i="27"/>
  <c r="E22" i="27"/>
  <c r="H20" i="27"/>
  <c r="E20" i="27"/>
  <c r="H19" i="27"/>
  <c r="F19" i="27"/>
  <c r="F18" i="27"/>
  <c r="H17" i="27"/>
  <c r="F17" i="27"/>
  <c r="B17" i="27"/>
  <c r="G16" i="27"/>
  <c r="H14" i="27"/>
  <c r="G14" i="27"/>
  <c r="H13" i="27"/>
  <c r="F13" i="27"/>
  <c r="F12" i="27"/>
  <c r="H11" i="27"/>
  <c r="F11" i="27"/>
  <c r="D10" i="27"/>
  <c r="F9" i="27"/>
  <c r="E8" i="27"/>
  <c r="B8" i="27"/>
  <c r="D62" i="7"/>
  <c r="D86" i="7"/>
  <c r="D87" i="7"/>
  <c r="D91" i="7"/>
  <c r="D99" i="7"/>
  <c r="D106" i="7"/>
  <c r="D116" i="7"/>
  <c r="J8" i="7"/>
  <c r="F66" i="7"/>
  <c r="J9" i="7" s="1"/>
  <c r="F77" i="7"/>
  <c r="J10" i="7" s="1"/>
  <c r="F100" i="7"/>
  <c r="J11" i="7" s="1"/>
  <c r="J12" i="7"/>
  <c r="F132" i="7"/>
  <c r="J13" i="7" s="1"/>
  <c r="J14" i="7"/>
  <c r="V8" i="3"/>
  <c r="H194" i="3"/>
  <c r="H195" i="3"/>
  <c r="H196" i="3"/>
  <c r="H197" i="3"/>
  <c r="H198" i="3"/>
  <c r="H199" i="3"/>
  <c r="I193" i="3"/>
  <c r="I194" i="3"/>
  <c r="I195" i="3"/>
  <c r="I197" i="3"/>
  <c r="I198" i="3"/>
  <c r="I199" i="3"/>
  <c r="D112" i="10"/>
  <c r="A10" i="8" s="1"/>
  <c r="D117" i="10"/>
  <c r="A37" i="8" s="1"/>
  <c r="D113" i="10"/>
  <c r="D114" i="10"/>
  <c r="A184" i="8" s="1"/>
  <c r="D116" i="10"/>
  <c r="A36" i="8" s="1"/>
  <c r="D118" i="10"/>
  <c r="D115" i="10"/>
  <c r="J33" i="8"/>
  <c r="K17" i="8" s="1"/>
  <c r="F112" i="10"/>
  <c r="F113" i="10"/>
  <c r="F114" i="10"/>
  <c r="E112" i="10"/>
  <c r="E117" i="10"/>
  <c r="E113" i="10"/>
  <c r="E114" i="10"/>
  <c r="E116" i="10"/>
  <c r="E118" i="10"/>
  <c r="E115" i="10"/>
  <c r="U113" i="1"/>
  <c r="U115" i="1"/>
  <c r="U116" i="1"/>
  <c r="U117" i="1"/>
  <c r="U118" i="1"/>
  <c r="U119" i="1"/>
  <c r="U48" i="1"/>
  <c r="U7" i="1"/>
  <c r="U8" i="1"/>
  <c r="U9" i="1"/>
  <c r="U11" i="1"/>
  <c r="U13" i="1"/>
  <c r="U14" i="1"/>
  <c r="U15" i="1"/>
  <c r="U18" i="1"/>
  <c r="U19" i="1"/>
  <c r="U22" i="1"/>
  <c r="U23" i="1"/>
  <c r="U24" i="1"/>
  <c r="U26" i="1"/>
  <c r="U27" i="1"/>
  <c r="U33" i="1"/>
  <c r="U34" i="1"/>
  <c r="U35" i="1"/>
  <c r="U39" i="1"/>
  <c r="U40" i="1"/>
  <c r="U41" i="1"/>
  <c r="U42" i="1"/>
  <c r="U43" i="1"/>
  <c r="U45" i="1"/>
  <c r="U46" i="1"/>
  <c r="U47" i="1"/>
  <c r="U49" i="1"/>
  <c r="U50" i="1"/>
  <c r="U52" i="1"/>
  <c r="U53" i="1"/>
  <c r="U57" i="1"/>
  <c r="U60" i="1"/>
  <c r="U61" i="1"/>
  <c r="U62" i="1"/>
  <c r="U63" i="1"/>
  <c r="U67" i="1"/>
  <c r="U72" i="1"/>
  <c r="U74" i="1"/>
  <c r="U75" i="1"/>
  <c r="U77" i="1"/>
  <c r="U80" i="1"/>
  <c r="U81" i="1"/>
  <c r="U82" i="1"/>
  <c r="U84" i="1"/>
  <c r="U85" i="1"/>
  <c r="U86" i="1"/>
  <c r="U89" i="1"/>
  <c r="U90" i="1"/>
  <c r="U91" i="1"/>
  <c r="U94" i="1"/>
  <c r="U95" i="1"/>
  <c r="U98" i="1"/>
  <c r="U100" i="1"/>
  <c r="U103" i="1"/>
  <c r="U104" i="1"/>
  <c r="U105" i="1"/>
  <c r="U108" i="1"/>
  <c r="U109" i="1"/>
  <c r="U110" i="1"/>
  <c r="U112" i="1"/>
  <c r="A27" i="10"/>
  <c r="B106" i="7" s="1"/>
  <c r="B27" i="10"/>
  <c r="C21" i="6" s="1"/>
  <c r="A41" i="10"/>
  <c r="B126" i="7" s="1"/>
  <c r="B41" i="10"/>
  <c r="C126" i="7" s="1"/>
  <c r="A4" i="10"/>
  <c r="B4" i="10"/>
  <c r="C7" i="6" s="1"/>
  <c r="A5" i="10"/>
  <c r="B5" i="10"/>
  <c r="C24" i="8" s="1"/>
  <c r="A6" i="10"/>
  <c r="B14" i="3" s="1"/>
  <c r="B6" i="10"/>
  <c r="C6" i="7" s="1"/>
  <c r="A7" i="10"/>
  <c r="B15" i="3" s="1"/>
  <c r="B7" i="10"/>
  <c r="C109" i="8" s="1"/>
  <c r="A8" i="10"/>
  <c r="B8" i="10"/>
  <c r="C29" i="4" s="1"/>
  <c r="A9" i="10"/>
  <c r="B30" i="4" s="1"/>
  <c r="B9" i="10"/>
  <c r="C69" i="7" s="1"/>
  <c r="A10" i="10"/>
  <c r="B103" i="7" s="1"/>
  <c r="B10" i="10"/>
  <c r="C18" i="3" s="1"/>
  <c r="A11" i="10"/>
  <c r="B35" i="7" s="1"/>
  <c r="B11" i="10"/>
  <c r="C19" i="3" s="1"/>
  <c r="A12" i="10"/>
  <c r="B12" i="10"/>
  <c r="A13" i="10"/>
  <c r="B13" i="10"/>
  <c r="C32" i="4" s="1"/>
  <c r="A14" i="10"/>
  <c r="B22" i="3" s="1"/>
  <c r="B14" i="10"/>
  <c r="C136" i="7" s="1"/>
  <c r="A15" i="10"/>
  <c r="B34" i="4" s="1"/>
  <c r="B15" i="10"/>
  <c r="C81" i="7" s="1"/>
  <c r="A16" i="10"/>
  <c r="B16" i="10"/>
  <c r="C49" i="4" s="1"/>
  <c r="A17" i="10"/>
  <c r="B50" i="4" s="1"/>
  <c r="B17" i="10"/>
  <c r="C25" i="3" s="1"/>
  <c r="A18" i="10"/>
  <c r="B35" i="4" s="1"/>
  <c r="B18" i="10"/>
  <c r="C16" i="6" s="1"/>
  <c r="A19" i="10"/>
  <c r="B9" i="7" s="1"/>
  <c r="B19" i="10"/>
  <c r="C90" i="6" s="1"/>
  <c r="A20" i="10"/>
  <c r="B20" i="10"/>
  <c r="C138" i="8" s="1"/>
  <c r="A21" i="10"/>
  <c r="B21" i="10"/>
  <c r="C82" i="7" s="1"/>
  <c r="A22" i="10"/>
  <c r="B92" i="6" s="1"/>
  <c r="B22" i="10"/>
  <c r="C84" i="8" s="1"/>
  <c r="A23" i="10"/>
  <c r="B31" i="3" s="1"/>
  <c r="B23" i="10"/>
  <c r="C104" i="7" s="1"/>
  <c r="A24" i="10"/>
  <c r="B24" i="10"/>
  <c r="C19" i="6" s="1"/>
  <c r="A25" i="10"/>
  <c r="B33" i="3" s="1"/>
  <c r="B25" i="10"/>
  <c r="A26" i="10"/>
  <c r="B54" i="4" s="1"/>
  <c r="B26" i="10"/>
  <c r="C85" i="8" s="1"/>
  <c r="A28" i="10"/>
  <c r="B83" i="7" s="1"/>
  <c r="B28" i="10"/>
  <c r="E36" i="11" s="1"/>
  <c r="A29" i="10"/>
  <c r="B29" i="10"/>
  <c r="C11" i="7" s="1"/>
  <c r="A30" i="10"/>
  <c r="B56" i="4" s="1"/>
  <c r="B30" i="10"/>
  <c r="C107" i="7" s="1"/>
  <c r="A31" i="10"/>
  <c r="B24" i="6" s="1"/>
  <c r="B31" i="10"/>
  <c r="C39" i="3" s="1"/>
  <c r="A32" i="10"/>
  <c r="B40" i="3" s="1"/>
  <c r="B32" i="10"/>
  <c r="C40" i="3" s="1"/>
  <c r="A33" i="10"/>
  <c r="B33" i="10"/>
  <c r="C88" i="3" s="1"/>
  <c r="A34" i="10"/>
  <c r="B34" i="10"/>
  <c r="A35" i="10"/>
  <c r="B13" i="7" s="1"/>
  <c r="B35" i="10"/>
  <c r="C140" i="8" s="1"/>
  <c r="A36" i="10"/>
  <c r="B43" i="3" s="1"/>
  <c r="B36" i="10"/>
  <c r="A37" i="10"/>
  <c r="B37" i="10"/>
  <c r="C46" i="8" s="1"/>
  <c r="A38" i="10"/>
  <c r="B41" i="7" s="1"/>
  <c r="B38" i="10"/>
  <c r="C45" i="3" s="1"/>
  <c r="A39" i="10"/>
  <c r="B98" i="6" s="1"/>
  <c r="B39" i="10"/>
  <c r="C141" i="8" s="1"/>
  <c r="A40" i="10"/>
  <c r="B29" i="6" s="1"/>
  <c r="B40" i="10"/>
  <c r="C47" i="3" s="1"/>
  <c r="A42" i="10"/>
  <c r="B42" i="10"/>
  <c r="C108" i="7" s="1"/>
  <c r="A43" i="10"/>
  <c r="B126" i="6" s="1"/>
  <c r="B43" i="10"/>
  <c r="C137" i="7" s="1"/>
  <c r="A44" i="10"/>
  <c r="B44" i="10"/>
  <c r="C70" i="11" s="1"/>
  <c r="A45" i="10"/>
  <c r="B65" i="4" s="1"/>
  <c r="B45" i="10"/>
  <c r="C100" i="6" s="1"/>
  <c r="A46" i="10"/>
  <c r="B46" i="10"/>
  <c r="C32" i="6" s="1"/>
  <c r="A47" i="10"/>
  <c r="B17" i="4" s="1"/>
  <c r="B47" i="10"/>
  <c r="C70" i="8" s="1"/>
  <c r="A48" i="10"/>
  <c r="B16" i="7" s="1"/>
  <c r="B48" i="10"/>
  <c r="C16" i="7" s="1"/>
  <c r="A49" i="10"/>
  <c r="B86" i="7" s="1"/>
  <c r="B49" i="10"/>
  <c r="A50" i="10"/>
  <c r="B50" i="10"/>
  <c r="C28" i="8" s="1"/>
  <c r="A51" i="10"/>
  <c r="B17" i="7" s="1"/>
  <c r="B51" i="10"/>
  <c r="A52" i="10"/>
  <c r="B50" i="8" s="1"/>
  <c r="B52" i="10"/>
  <c r="C50" i="8" s="1"/>
  <c r="A53" i="10"/>
  <c r="B120" i="8" s="1"/>
  <c r="B53" i="10"/>
  <c r="C120" i="8" s="1"/>
  <c r="A54" i="10"/>
  <c r="B54" i="10"/>
  <c r="C144" i="8" s="1"/>
  <c r="A55" i="10"/>
  <c r="B45" i="7" s="1"/>
  <c r="B55" i="10"/>
  <c r="C45" i="7" s="1"/>
  <c r="A56" i="10"/>
  <c r="B37" i="6" s="1"/>
  <c r="B56" i="10"/>
  <c r="F92" i="11" s="1"/>
  <c r="F95" i="11" s="1"/>
  <c r="A57" i="10"/>
  <c r="B19" i="8" s="1"/>
  <c r="B57" i="10"/>
  <c r="C59" i="3" s="1"/>
  <c r="C121" i="4" s="1"/>
  <c r="A59" i="10"/>
  <c r="B59" i="10"/>
  <c r="C60" i="3" s="1"/>
  <c r="C122" i="4" s="1"/>
  <c r="A60" i="10"/>
  <c r="B88" i="7" s="1"/>
  <c r="B60" i="10"/>
  <c r="C41" i="6" s="1"/>
  <c r="L80" i="10"/>
  <c r="L75" i="10"/>
  <c r="L77" i="10"/>
  <c r="L76" i="10"/>
  <c r="L71" i="10"/>
  <c r="L72" i="10"/>
  <c r="L74" i="10"/>
  <c r="L68" i="10"/>
  <c r="L70" i="10"/>
  <c r="L73" i="10"/>
  <c r="L66" i="10"/>
  <c r="L69" i="10"/>
  <c r="L65" i="10"/>
  <c r="L67" i="10"/>
  <c r="L61" i="10"/>
  <c r="L62" i="10"/>
  <c r="L60" i="10"/>
  <c r="L64" i="10"/>
  <c r="L63" i="10"/>
  <c r="L57" i="10"/>
  <c r="L58" i="10"/>
  <c r="L56" i="10"/>
  <c r="L54" i="10"/>
  <c r="L55" i="10"/>
  <c r="L59" i="10"/>
  <c r="L49" i="10"/>
  <c r="L46" i="10"/>
  <c r="L52" i="10"/>
  <c r="L50" i="10"/>
  <c r="L53" i="10"/>
  <c r="L51" i="10"/>
  <c r="L48" i="10"/>
  <c r="L43" i="10"/>
  <c r="L44" i="10"/>
  <c r="L42" i="10"/>
  <c r="L47" i="10"/>
  <c r="L45" i="10"/>
  <c r="L38" i="10"/>
  <c r="L37" i="10"/>
  <c r="L41" i="10"/>
  <c r="L40" i="10"/>
  <c r="L39" i="10"/>
  <c r="L36" i="10"/>
  <c r="L35" i="10"/>
  <c r="L33" i="10"/>
  <c r="L31" i="10"/>
  <c r="L32" i="10"/>
  <c r="L34" i="10"/>
  <c r="L30" i="10"/>
  <c r="L29" i="10"/>
  <c r="L28" i="10"/>
  <c r="L26" i="10"/>
  <c r="L16" i="10"/>
  <c r="L24" i="10"/>
  <c r="L25" i="10"/>
  <c r="L10" i="10"/>
  <c r="L27" i="10"/>
  <c r="L23" i="10"/>
  <c r="L22" i="10"/>
  <c r="L20" i="10"/>
  <c r="L21" i="10"/>
  <c r="L18" i="10"/>
  <c r="L19" i="10"/>
  <c r="L17" i="10"/>
  <c r="L15" i="10"/>
  <c r="L12" i="10"/>
  <c r="L11" i="10"/>
  <c r="L13" i="10"/>
  <c r="L14" i="10"/>
  <c r="L4" i="10"/>
  <c r="L9" i="10"/>
  <c r="L7" i="10"/>
  <c r="L5" i="10"/>
  <c r="L6" i="10"/>
  <c r="L8" i="10"/>
  <c r="L3" i="10"/>
  <c r="D120" i="22"/>
  <c r="D121" i="22"/>
  <c r="D122" i="22"/>
  <c r="D123" i="22"/>
  <c r="D124" i="22"/>
  <c r="D125" i="22"/>
  <c r="D126" i="22"/>
  <c r="D8" i="22"/>
  <c r="D9" i="22"/>
  <c r="D10" i="22"/>
  <c r="D11" i="22"/>
  <c r="D12" i="22"/>
  <c r="D13" i="22"/>
  <c r="D15" i="22"/>
  <c r="D16" i="22"/>
  <c r="D17" i="22"/>
  <c r="D19" i="22"/>
  <c r="D20" i="22"/>
  <c r="D21" i="22"/>
  <c r="D22" i="22"/>
  <c r="D23" i="22"/>
  <c r="D24" i="22"/>
  <c r="D25" i="22"/>
  <c r="D26" i="22"/>
  <c r="D28" i="22"/>
  <c r="D29" i="22"/>
  <c r="D30" i="22"/>
  <c r="D31" i="22"/>
  <c r="D32" i="22"/>
  <c r="D34" i="22"/>
  <c r="D35" i="22"/>
  <c r="D36" i="22"/>
  <c r="D37" i="22"/>
  <c r="D38" i="22"/>
  <c r="D41" i="22"/>
  <c r="D42" i="22"/>
  <c r="D43" i="22"/>
  <c r="D44" i="22"/>
  <c r="D46" i="22"/>
  <c r="D47" i="22"/>
  <c r="D48" i="22"/>
  <c r="D49" i="22"/>
  <c r="D50" i="22"/>
  <c r="D51" i="22"/>
  <c r="D52" i="22"/>
  <c r="D54" i="22"/>
  <c r="D55" i="22"/>
  <c r="D57" i="22"/>
  <c r="D59" i="22"/>
  <c r="D60" i="22"/>
  <c r="D61" i="22"/>
  <c r="D62" i="22"/>
  <c r="D63" i="22"/>
  <c r="D64" i="22"/>
  <c r="D66" i="22"/>
  <c r="D67" i="22"/>
  <c r="D68" i="22"/>
  <c r="D69" i="22"/>
  <c r="D70" i="22"/>
  <c r="D72" i="22"/>
  <c r="D73" i="22"/>
  <c r="D74" i="22"/>
  <c r="D77" i="22"/>
  <c r="D78" i="22"/>
  <c r="D79" i="22"/>
  <c r="D81" i="22"/>
  <c r="D82" i="22"/>
  <c r="D84" i="22"/>
  <c r="D85" i="22"/>
  <c r="D86" i="22"/>
  <c r="D87" i="22"/>
  <c r="D88" i="22"/>
  <c r="D89" i="22"/>
  <c r="D90" i="22"/>
  <c r="D91" i="22"/>
  <c r="D92" i="22"/>
  <c r="D93" i="22"/>
  <c r="D94" i="22"/>
  <c r="D95" i="22"/>
  <c r="D96" i="22"/>
  <c r="D97" i="22"/>
  <c r="D98" i="22"/>
  <c r="D101" i="22"/>
  <c r="D102" i="22"/>
  <c r="D103" i="22"/>
  <c r="D104" i="22"/>
  <c r="D105" i="22"/>
  <c r="D106" i="22"/>
  <c r="D107" i="22"/>
  <c r="D108" i="22"/>
  <c r="D110" i="22"/>
  <c r="D111" i="22"/>
  <c r="D112" i="22"/>
  <c r="D113" i="22"/>
  <c r="D114"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20" i="22"/>
  <c r="A100" i="22"/>
  <c r="A101" i="22"/>
  <c r="A102" i="22"/>
  <c r="A103" i="22"/>
  <c r="A104" i="22"/>
  <c r="A121" i="22"/>
  <c r="A105" i="22"/>
  <c r="A106" i="22"/>
  <c r="A122" i="22"/>
  <c r="A107" i="22"/>
  <c r="A108" i="22"/>
  <c r="A123" i="22"/>
  <c r="A109" i="22"/>
  <c r="A110" i="22"/>
  <c r="A124" i="22"/>
  <c r="A125" i="22"/>
  <c r="A111" i="22"/>
  <c r="A112" i="22"/>
  <c r="A126" i="22"/>
  <c r="A113" i="22"/>
  <c r="A114" i="22"/>
  <c r="B7" i="22"/>
  <c r="C7" i="22"/>
  <c r="B8" i="22"/>
  <c r="C8" i="22"/>
  <c r="B9" i="22"/>
  <c r="C9" i="22"/>
  <c r="B10" i="22"/>
  <c r="C10" i="22"/>
  <c r="B11" i="22"/>
  <c r="C11" i="22"/>
  <c r="B12" i="22"/>
  <c r="C12" i="22"/>
  <c r="B13" i="22"/>
  <c r="C13" i="22"/>
  <c r="B14" i="22"/>
  <c r="C14" i="22"/>
  <c r="B15" i="22"/>
  <c r="C15" i="22"/>
  <c r="B16" i="22"/>
  <c r="C16" i="22"/>
  <c r="B17" i="22"/>
  <c r="C17" i="22"/>
  <c r="B18" i="22"/>
  <c r="C18" i="22"/>
  <c r="B19" i="22"/>
  <c r="C19" i="22"/>
  <c r="B20" i="22"/>
  <c r="C20" i="22"/>
  <c r="B21" i="22"/>
  <c r="C21" i="22"/>
  <c r="B22" i="22"/>
  <c r="C22" i="22"/>
  <c r="B23" i="22"/>
  <c r="C23" i="22"/>
  <c r="B24" i="22"/>
  <c r="C24" i="22"/>
  <c r="B25" i="22"/>
  <c r="C25" i="22"/>
  <c r="B26" i="22"/>
  <c r="C26" i="22"/>
  <c r="B27" i="22"/>
  <c r="C27" i="22"/>
  <c r="B28" i="22"/>
  <c r="C28" i="22"/>
  <c r="B29" i="22"/>
  <c r="C29" i="22"/>
  <c r="B30" i="22"/>
  <c r="C30" i="22"/>
  <c r="B31" i="22"/>
  <c r="C31" i="22"/>
  <c r="B32" i="22"/>
  <c r="C32" i="22"/>
  <c r="B33" i="22"/>
  <c r="C33" i="22"/>
  <c r="B34" i="22"/>
  <c r="C34" i="22"/>
  <c r="B35" i="22"/>
  <c r="C35" i="22"/>
  <c r="B36" i="22"/>
  <c r="C36" i="22"/>
  <c r="B37" i="22"/>
  <c r="C37" i="22"/>
  <c r="B38" i="22"/>
  <c r="C38" i="22"/>
  <c r="B39" i="22"/>
  <c r="C39" i="22"/>
  <c r="B40" i="22"/>
  <c r="C40" i="22"/>
  <c r="B41" i="22"/>
  <c r="C41" i="22"/>
  <c r="B42" i="22"/>
  <c r="C42" i="22"/>
  <c r="B43" i="22"/>
  <c r="C43" i="22"/>
  <c r="B44" i="22"/>
  <c r="C44" i="22"/>
  <c r="B45" i="22"/>
  <c r="C45" i="22"/>
  <c r="B46" i="22"/>
  <c r="C46" i="22"/>
  <c r="B47" i="22"/>
  <c r="C47" i="22"/>
  <c r="B48" i="22"/>
  <c r="C48" i="22"/>
  <c r="B49" i="22"/>
  <c r="C49" i="22"/>
  <c r="B50" i="22"/>
  <c r="C50" i="22"/>
  <c r="B51" i="22"/>
  <c r="C51" i="22"/>
  <c r="B52" i="22"/>
  <c r="C52" i="22"/>
  <c r="B53" i="22"/>
  <c r="C53" i="22"/>
  <c r="B54" i="22"/>
  <c r="C54" i="22"/>
  <c r="B55" i="22"/>
  <c r="C55" i="22"/>
  <c r="B56" i="22"/>
  <c r="C56" i="22"/>
  <c r="B57" i="22"/>
  <c r="C57" i="22"/>
  <c r="B58" i="22"/>
  <c r="C58" i="22"/>
  <c r="B59" i="22"/>
  <c r="C59" i="22"/>
  <c r="B60" i="22"/>
  <c r="C60" i="22"/>
  <c r="B61" i="22"/>
  <c r="C61" i="22"/>
  <c r="B62" i="22"/>
  <c r="C62" i="22"/>
  <c r="B63" i="22"/>
  <c r="C63" i="22"/>
  <c r="B64" i="22"/>
  <c r="C64" i="22"/>
  <c r="B65" i="22"/>
  <c r="C65" i="22"/>
  <c r="B66" i="22"/>
  <c r="C66" i="22"/>
  <c r="B67" i="22"/>
  <c r="C67" i="22"/>
  <c r="B68" i="22"/>
  <c r="C68" i="22"/>
  <c r="B69" i="22"/>
  <c r="C69" i="22"/>
  <c r="B70" i="22"/>
  <c r="C70" i="22"/>
  <c r="B71" i="22"/>
  <c r="C71" i="22"/>
  <c r="B72" i="22"/>
  <c r="C72" i="22"/>
  <c r="B73" i="22"/>
  <c r="C73" i="22"/>
  <c r="B74" i="22"/>
  <c r="C74" i="22"/>
  <c r="B75" i="22"/>
  <c r="C75" i="22"/>
  <c r="B76" i="22"/>
  <c r="C76" i="22"/>
  <c r="B77" i="22"/>
  <c r="C77" i="22"/>
  <c r="B78" i="22"/>
  <c r="C78" i="22"/>
  <c r="B79" i="22"/>
  <c r="C79" i="22"/>
  <c r="B80" i="22"/>
  <c r="C80" i="22"/>
  <c r="B81" i="22"/>
  <c r="C81" i="22"/>
  <c r="B82" i="22"/>
  <c r="C82" i="22"/>
  <c r="B83" i="22"/>
  <c r="C83" i="22"/>
  <c r="B84" i="22"/>
  <c r="C84" i="22"/>
  <c r="B85" i="22"/>
  <c r="C85" i="22"/>
  <c r="B86" i="22"/>
  <c r="C86" i="22"/>
  <c r="B87" i="22"/>
  <c r="C87" i="22"/>
  <c r="B88" i="22"/>
  <c r="C88" i="22"/>
  <c r="B89" i="22"/>
  <c r="C89" i="22"/>
  <c r="B90" i="22"/>
  <c r="C90" i="22"/>
  <c r="B91" i="22"/>
  <c r="C91" i="22"/>
  <c r="B92" i="22"/>
  <c r="C92" i="22"/>
  <c r="B93" i="22"/>
  <c r="C93" i="22"/>
  <c r="B94" i="22"/>
  <c r="C94" i="22"/>
  <c r="B95" i="22"/>
  <c r="C95" i="22"/>
  <c r="B96" i="22"/>
  <c r="C96" i="22"/>
  <c r="B97" i="22"/>
  <c r="C97" i="22"/>
  <c r="B98" i="22"/>
  <c r="C98" i="22"/>
  <c r="B99" i="22"/>
  <c r="C99" i="22"/>
  <c r="B120" i="22"/>
  <c r="C120" i="22"/>
  <c r="B100" i="22"/>
  <c r="C100" i="22"/>
  <c r="B101" i="22"/>
  <c r="C101" i="22"/>
  <c r="B102" i="22"/>
  <c r="C102" i="22"/>
  <c r="B103" i="22"/>
  <c r="C103" i="22"/>
  <c r="B104" i="22"/>
  <c r="C104" i="22"/>
  <c r="B121" i="22"/>
  <c r="C121" i="22"/>
  <c r="B105" i="22"/>
  <c r="C105" i="22"/>
  <c r="B106" i="22"/>
  <c r="C106" i="22"/>
  <c r="B122" i="22"/>
  <c r="C122" i="22"/>
  <c r="B107" i="22"/>
  <c r="C107" i="22"/>
  <c r="B108" i="22"/>
  <c r="C108" i="22"/>
  <c r="B123" i="22"/>
  <c r="C123" i="22"/>
  <c r="B109" i="22"/>
  <c r="C109" i="22"/>
  <c r="B110" i="22"/>
  <c r="C110" i="22"/>
  <c r="B124" i="22"/>
  <c r="C124" i="22"/>
  <c r="B125" i="22"/>
  <c r="C125" i="22"/>
  <c r="B111" i="22"/>
  <c r="C111" i="22"/>
  <c r="B112" i="22"/>
  <c r="C112" i="22"/>
  <c r="B126" i="22"/>
  <c r="C126" i="22"/>
  <c r="B113" i="22"/>
  <c r="C113" i="22"/>
  <c r="B114" i="22"/>
  <c r="C114" i="22"/>
  <c r="O163" i="21"/>
  <c r="N163" i="21"/>
  <c r="O162" i="21"/>
  <c r="N162" i="21"/>
  <c r="O161" i="21"/>
  <c r="N161" i="21"/>
  <c r="O160" i="21"/>
  <c r="N160" i="21"/>
  <c r="O159" i="21"/>
  <c r="N159" i="21"/>
  <c r="C121" i="21"/>
  <c r="C109" i="21"/>
  <c r="O158" i="21"/>
  <c r="N158" i="21"/>
  <c r="O157" i="21"/>
  <c r="N157" i="21"/>
  <c r="B154" i="21"/>
  <c r="C106" i="21"/>
  <c r="C107" i="21"/>
  <c r="C108" i="21"/>
  <c r="C110" i="21"/>
  <c r="C111" i="21"/>
  <c r="C112" i="21"/>
  <c r="C113" i="21"/>
  <c r="C114" i="21"/>
  <c r="C115" i="21"/>
  <c r="C116" i="21"/>
  <c r="C117" i="21"/>
  <c r="C118" i="21"/>
  <c r="C119" i="21"/>
  <c r="C120" i="21"/>
  <c r="C86" i="21"/>
  <c r="C87" i="21"/>
  <c r="C88" i="21"/>
  <c r="C89" i="21"/>
  <c r="C90" i="21"/>
  <c r="C91" i="21"/>
  <c r="C92" i="21"/>
  <c r="C93" i="21"/>
  <c r="C94" i="21"/>
  <c r="C95" i="21"/>
  <c r="C96" i="21"/>
  <c r="C97" i="21"/>
  <c r="C98" i="21"/>
  <c r="C99" i="21"/>
  <c r="C100" i="21"/>
  <c r="C101" i="21"/>
  <c r="C102" i="21"/>
  <c r="C103" i="21"/>
  <c r="C104" i="21"/>
  <c r="C105" i="21"/>
  <c r="C66" i="21"/>
  <c r="C67" i="21"/>
  <c r="C68" i="21"/>
  <c r="C69" i="21"/>
  <c r="C70" i="21"/>
  <c r="C71" i="21"/>
  <c r="C72" i="21"/>
  <c r="C73" i="21"/>
  <c r="C74" i="21"/>
  <c r="C75" i="21"/>
  <c r="C76" i="21"/>
  <c r="C77" i="21"/>
  <c r="C78" i="21"/>
  <c r="C79" i="21"/>
  <c r="C80" i="21"/>
  <c r="C81" i="21"/>
  <c r="C82" i="21"/>
  <c r="C83" i="21"/>
  <c r="C84" i="21"/>
  <c r="C85" i="21"/>
  <c r="C46" i="21"/>
  <c r="C47" i="21"/>
  <c r="C48" i="21"/>
  <c r="C49" i="21"/>
  <c r="C50" i="21"/>
  <c r="C51" i="21"/>
  <c r="I62" i="21" s="1"/>
  <c r="C52" i="21"/>
  <c r="C53" i="21"/>
  <c r="C54" i="21"/>
  <c r="C55" i="21"/>
  <c r="C56" i="21"/>
  <c r="C57" i="21"/>
  <c r="I58" i="21" s="1"/>
  <c r="C58" i="21"/>
  <c r="C59" i="21"/>
  <c r="C60" i="21"/>
  <c r="C61" i="21"/>
  <c r="C62" i="21"/>
  <c r="C63" i="21"/>
  <c r="C64" i="21"/>
  <c r="C65" i="21"/>
  <c r="C26" i="21"/>
  <c r="C27" i="21"/>
  <c r="C28" i="21"/>
  <c r="C29" i="21"/>
  <c r="C30" i="21"/>
  <c r="C31" i="21"/>
  <c r="C32" i="21"/>
  <c r="C33" i="21"/>
  <c r="C34" i="21"/>
  <c r="C35" i="21"/>
  <c r="C36" i="21"/>
  <c r="C37" i="21"/>
  <c r="C38" i="21"/>
  <c r="C39" i="21"/>
  <c r="C40" i="21"/>
  <c r="C41" i="21"/>
  <c r="C42" i="21"/>
  <c r="C43" i="21"/>
  <c r="C44" i="21"/>
  <c r="C45" i="21"/>
  <c r="C7" i="21"/>
  <c r="C8" i="21"/>
  <c r="C9" i="21"/>
  <c r="C10" i="21"/>
  <c r="C11" i="21"/>
  <c r="C12" i="21"/>
  <c r="C13" i="21"/>
  <c r="C14" i="21"/>
  <c r="C15" i="21"/>
  <c r="C16" i="21"/>
  <c r="C17" i="21"/>
  <c r="C18" i="21"/>
  <c r="C19" i="21"/>
  <c r="C20" i="21"/>
  <c r="C21" i="21"/>
  <c r="C22" i="21"/>
  <c r="C23" i="21"/>
  <c r="C24" i="21"/>
  <c r="C25" i="21"/>
  <c r="I123" i="21"/>
  <c r="H99" i="21"/>
  <c r="H58" i="21"/>
  <c r="H59" i="21"/>
  <c r="H60" i="21"/>
  <c r="H61" i="21"/>
  <c r="H62" i="21"/>
  <c r="H39" i="21"/>
  <c r="H40" i="21"/>
  <c r="H44" i="21" s="1"/>
  <c r="H41" i="21"/>
  <c r="I39" i="21"/>
  <c r="H20" i="21"/>
  <c r="H25" i="21" s="1"/>
  <c r="H21" i="21"/>
  <c r="H22" i="21"/>
  <c r="R154" i="18"/>
  <c r="R155" i="18"/>
  <c r="R156" i="18"/>
  <c r="R157" i="18"/>
  <c r="R158" i="18"/>
  <c r="R159" i="18"/>
  <c r="R160" i="18"/>
  <c r="R161" i="18"/>
  <c r="R162" i="18"/>
  <c r="R163" i="18"/>
  <c r="R164" i="18"/>
  <c r="R165" i="18"/>
  <c r="R166" i="18"/>
  <c r="R167" i="18"/>
  <c r="R168" i="18"/>
  <c r="R16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6" i="18"/>
  <c r="E164" i="18"/>
  <c r="E165" i="18" s="1"/>
  <c r="G162" i="4"/>
  <c r="G68" i="4"/>
  <c r="H24" i="4" s="1"/>
  <c r="H11" i="4"/>
  <c r="H18" i="4"/>
  <c r="H42" i="4"/>
  <c r="H66" i="4"/>
  <c r="H9" i="3"/>
  <c r="H81" i="3"/>
  <c r="H85" i="3"/>
  <c r="H108" i="3"/>
  <c r="H125" i="3"/>
  <c r="C16" i="10"/>
  <c r="E16" i="10"/>
  <c r="G16" i="10"/>
  <c r="F16" i="10"/>
  <c r="D16" i="10"/>
  <c r="F104" i="10"/>
  <c r="F111" i="10"/>
  <c r="F108" i="10"/>
  <c r="F109" i="10"/>
  <c r="F105" i="10"/>
  <c r="F110" i="10"/>
  <c r="G165" i="11"/>
  <c r="G166" i="11"/>
  <c r="G167" i="11"/>
  <c r="H168" i="11"/>
  <c r="H169" i="11"/>
  <c r="D46" i="10"/>
  <c r="D79" i="10"/>
  <c r="D101" i="10"/>
  <c r="A34" i="8" s="1"/>
  <c r="D76" i="10"/>
  <c r="D38" i="10"/>
  <c r="A86" i="8" s="1"/>
  <c r="D44" i="10"/>
  <c r="D50" i="10"/>
  <c r="D45" i="10"/>
  <c r="A142" i="8" s="1"/>
  <c r="D42" i="10"/>
  <c r="D37" i="10"/>
  <c r="D33" i="10"/>
  <c r="A77" i="8" s="1"/>
  <c r="D31" i="10"/>
  <c r="D32" i="10"/>
  <c r="A41" i="8" s="1"/>
  <c r="D24" i="10"/>
  <c r="A118" i="8" s="1"/>
  <c r="D10" i="10"/>
  <c r="D28" i="10"/>
  <c r="A168" i="8" s="1"/>
  <c r="D25" i="10"/>
  <c r="D20" i="10"/>
  <c r="D12" i="10"/>
  <c r="D4" i="10"/>
  <c r="A165" i="8" s="1"/>
  <c r="D109" i="10"/>
  <c r="D104" i="10"/>
  <c r="D111" i="10"/>
  <c r="D105" i="10"/>
  <c r="A156" i="8" s="1"/>
  <c r="D108" i="10"/>
  <c r="D110" i="10"/>
  <c r="D107" i="10"/>
  <c r="D102" i="10"/>
  <c r="D106" i="10"/>
  <c r="D103" i="10"/>
  <c r="A60" i="8" s="1"/>
  <c r="D98" i="10"/>
  <c r="D99" i="10"/>
  <c r="A131" i="8" s="1"/>
  <c r="D96" i="10"/>
  <c r="D95" i="10"/>
  <c r="D100" i="10"/>
  <c r="D97" i="10"/>
  <c r="D92" i="10"/>
  <c r="D91" i="10"/>
  <c r="D86" i="10"/>
  <c r="D93" i="10"/>
  <c r="A79" i="8" s="1"/>
  <c r="D94" i="10"/>
  <c r="D87" i="10"/>
  <c r="A113" i="8" s="1"/>
  <c r="D89" i="10"/>
  <c r="D90" i="10"/>
  <c r="D88" i="10"/>
  <c r="D82" i="10"/>
  <c r="D85" i="10"/>
  <c r="D84" i="10"/>
  <c r="D81" i="10"/>
  <c r="D83" i="10"/>
  <c r="D78" i="10"/>
  <c r="D80" i="10"/>
  <c r="D77" i="10"/>
  <c r="D73" i="10"/>
  <c r="A146" i="8" s="1"/>
  <c r="D75" i="10"/>
  <c r="D66" i="10"/>
  <c r="D74" i="10"/>
  <c r="A128" i="8" s="1"/>
  <c r="D72" i="10"/>
  <c r="D71" i="10"/>
  <c r="D58" i="10"/>
  <c r="D69" i="10"/>
  <c r="D68" i="10"/>
  <c r="A153" i="8" s="1"/>
  <c r="D67" i="10"/>
  <c r="D64" i="10"/>
  <c r="D70" i="10"/>
  <c r="D65" i="10"/>
  <c r="A174" i="8" s="1"/>
  <c r="D63" i="10"/>
  <c r="D61" i="10"/>
  <c r="D62" i="10"/>
  <c r="D54" i="10"/>
  <c r="D60" i="10"/>
  <c r="D59" i="10"/>
  <c r="D55" i="10"/>
  <c r="D57" i="10"/>
  <c r="A19" i="8" s="1"/>
  <c r="D43" i="10"/>
  <c r="D56" i="10"/>
  <c r="A172" i="8" s="1"/>
  <c r="D52" i="10"/>
  <c r="D53" i="10"/>
  <c r="A120" i="8" s="1"/>
  <c r="D49" i="10"/>
  <c r="D51" i="10"/>
  <c r="D36" i="10"/>
  <c r="A27" i="8" s="1"/>
  <c r="D48" i="10"/>
  <c r="A59" i="8" s="1"/>
  <c r="D47" i="10"/>
  <c r="D40" i="10"/>
  <c r="A170" i="8" s="1"/>
  <c r="D30" i="10"/>
  <c r="D39" i="10"/>
  <c r="D41" i="10"/>
  <c r="D35" i="10"/>
  <c r="A140" i="8" s="1"/>
  <c r="D34" i="10"/>
  <c r="D29" i="10"/>
  <c r="D26" i="10"/>
  <c r="D18" i="10"/>
  <c r="D27" i="10"/>
  <c r="A69" i="8" s="1"/>
  <c r="D23" i="10"/>
  <c r="D21" i="10"/>
  <c r="D22" i="10"/>
  <c r="D13" i="10"/>
  <c r="D15" i="10"/>
  <c r="D17" i="10"/>
  <c r="D19" i="10"/>
  <c r="A137" i="8" s="1"/>
  <c r="D9" i="10"/>
  <c r="A6" i="8" s="1"/>
  <c r="D11" i="10"/>
  <c r="D14" i="10"/>
  <c r="D8" i="10"/>
  <c r="D7" i="10"/>
  <c r="D6" i="10"/>
  <c r="D5" i="10"/>
  <c r="C117" i="11"/>
  <c r="C118" i="11" s="1"/>
  <c r="D33" i="11"/>
  <c r="B169" i="11"/>
  <c r="C168" i="11"/>
  <c r="B157" i="11"/>
  <c r="G160" i="11" s="1"/>
  <c r="D161" i="11"/>
  <c r="D146" i="11"/>
  <c r="C144" i="11"/>
  <c r="C148" i="11" s="1"/>
  <c r="C140" i="11"/>
  <c r="C143" i="11" s="1"/>
  <c r="H131" i="11"/>
  <c r="H132" i="11" s="1"/>
  <c r="F131" i="11"/>
  <c r="B135" i="11"/>
  <c r="G127" i="11"/>
  <c r="F120" i="11"/>
  <c r="H127" i="11" s="1"/>
  <c r="G119" i="11"/>
  <c r="G123" i="11" s="1"/>
  <c r="E124" i="11"/>
  <c r="F127" i="11" s="1"/>
  <c r="H117" i="11"/>
  <c r="H120" i="11" s="1"/>
  <c r="H98" i="11"/>
  <c r="G105" i="11"/>
  <c r="G108" i="11" s="1"/>
  <c r="F111" i="11"/>
  <c r="F113" i="11" s="1"/>
  <c r="B102" i="11"/>
  <c r="B108" i="11" s="1"/>
  <c r="D116" i="11"/>
  <c r="C86" i="11"/>
  <c r="B98" i="11" s="1"/>
  <c r="C92" i="11"/>
  <c r="C101" i="11" s="1"/>
  <c r="D109" i="11"/>
  <c r="D112" i="11" s="1"/>
  <c r="E98" i="11"/>
  <c r="E101" i="11" s="1"/>
  <c r="C75" i="11"/>
  <c r="C76" i="11" s="1"/>
  <c r="C57" i="11"/>
  <c r="F27" i="11"/>
  <c r="H153" i="11"/>
  <c r="H162" i="11" s="1"/>
  <c r="B151" i="11"/>
  <c r="E70" i="11"/>
  <c r="E69" i="11"/>
  <c r="B30" i="11"/>
  <c r="F32" i="11"/>
  <c r="F31" i="11"/>
  <c r="G6" i="10"/>
  <c r="G8" i="10"/>
  <c r="G4" i="10"/>
  <c r="A7" i="6" s="1"/>
  <c r="G5" i="10"/>
  <c r="A8" i="6" s="1"/>
  <c r="G7" i="10"/>
  <c r="G9" i="10"/>
  <c r="G10" i="10"/>
  <c r="G11" i="10"/>
  <c r="A12" i="6" s="1"/>
  <c r="G12" i="10"/>
  <c r="A88" i="6" s="1"/>
  <c r="G13" i="10"/>
  <c r="G14" i="10"/>
  <c r="G15" i="10"/>
  <c r="A14" i="6" s="1"/>
  <c r="G17" i="10"/>
  <c r="A89" i="6" s="1"/>
  <c r="G18" i="10"/>
  <c r="G19" i="10"/>
  <c r="A90" i="6" s="1"/>
  <c r="G20" i="10"/>
  <c r="A91" i="6" s="1"/>
  <c r="G21" i="10"/>
  <c r="G22" i="10"/>
  <c r="G26" i="10"/>
  <c r="G23" i="10"/>
  <c r="G24" i="10"/>
  <c r="G25" i="10"/>
  <c r="G27" i="10"/>
  <c r="A21" i="6" s="1"/>
  <c r="G28" i="10"/>
  <c r="A22" i="6" s="1"/>
  <c r="G29" i="10"/>
  <c r="G30" i="10"/>
  <c r="G32" i="10"/>
  <c r="G31" i="10"/>
  <c r="G33" i="10"/>
  <c r="G34" i="10"/>
  <c r="G35" i="10"/>
  <c r="G36" i="10"/>
  <c r="G37" i="10"/>
  <c r="G39" i="10"/>
  <c r="G38" i="10"/>
  <c r="A97" i="6" s="1"/>
  <c r="G40" i="10"/>
  <c r="G41" i="10"/>
  <c r="G43" i="10"/>
  <c r="G46" i="10"/>
  <c r="G42" i="10"/>
  <c r="G47" i="10"/>
  <c r="G45" i="10"/>
  <c r="A100" i="6" s="1"/>
  <c r="G48" i="10"/>
  <c r="G49" i="10"/>
  <c r="G51" i="10"/>
  <c r="A102" i="6" s="1"/>
  <c r="G53" i="10"/>
  <c r="A35" i="6" s="1"/>
  <c r="G50" i="10"/>
  <c r="A34" i="6" s="1"/>
  <c r="G52" i="10"/>
  <c r="A103" i="6" s="1"/>
  <c r="G54" i="10"/>
  <c r="G56" i="10"/>
  <c r="G55" i="10"/>
  <c r="G57" i="10"/>
  <c r="G59" i="10"/>
  <c r="G60" i="10"/>
  <c r="G44" i="10"/>
  <c r="C79" i="10"/>
  <c r="C118" i="18" s="1"/>
  <c r="C19" i="10"/>
  <c r="F25" i="18" s="1"/>
  <c r="E26" i="18" s="1"/>
  <c r="C44" i="10"/>
  <c r="C70" i="18" s="1"/>
  <c r="C45" i="10"/>
  <c r="C42" i="10"/>
  <c r="C38" i="10"/>
  <c r="A45" i="3" s="1"/>
  <c r="C37" i="10"/>
  <c r="A44" i="3" s="1"/>
  <c r="C31" i="10"/>
  <c r="C10" i="10"/>
  <c r="A18" i="3" s="1"/>
  <c r="C28" i="10"/>
  <c r="E36" i="18" s="1"/>
  <c r="C25" i="10"/>
  <c r="A33" i="3" s="1"/>
  <c r="C20" i="10"/>
  <c r="A28" i="3" s="1"/>
  <c r="C12" i="10"/>
  <c r="B20" i="18" s="1"/>
  <c r="C4" i="10"/>
  <c r="G169" i="18"/>
  <c r="C113" i="10"/>
  <c r="E169" i="18"/>
  <c r="B169" i="18"/>
  <c r="C168" i="18"/>
  <c r="C109" i="10"/>
  <c r="B160" i="18" s="1"/>
  <c r="B165" i="18" s="1"/>
  <c r="C104" i="10"/>
  <c r="A121" i="3" s="1"/>
  <c r="C111" i="10"/>
  <c r="F161" i="18" s="1"/>
  <c r="C105" i="10"/>
  <c r="G156" i="18" s="1"/>
  <c r="C108" i="10"/>
  <c r="C110" i="10"/>
  <c r="D161" i="18" s="1"/>
  <c r="C107" i="10"/>
  <c r="B157" i="18" s="1"/>
  <c r="G161" i="18" s="1"/>
  <c r="E163" i="18"/>
  <c r="E162" i="18"/>
  <c r="E161" i="18"/>
  <c r="C102" i="10"/>
  <c r="E160" i="18"/>
  <c r="C106" i="10"/>
  <c r="D157" i="18" s="1"/>
  <c r="D160" i="18" s="1"/>
  <c r="E159" i="18"/>
  <c r="C103" i="10"/>
  <c r="C151" i="18" s="1"/>
  <c r="C158" i="18" s="1"/>
  <c r="C101" i="10"/>
  <c r="H145" i="18" s="1"/>
  <c r="C98" i="10"/>
  <c r="D146" i="18" s="1"/>
  <c r="C99" i="10"/>
  <c r="B151" i="18" s="1"/>
  <c r="B156" i="18" s="1"/>
  <c r="C96" i="10"/>
  <c r="E141" i="18" s="1"/>
  <c r="C95" i="10"/>
  <c r="F141" i="18" s="1"/>
  <c r="F147" i="18" s="1"/>
  <c r="C100" i="10"/>
  <c r="B145" i="18" s="1"/>
  <c r="C97" i="10"/>
  <c r="D142" i="18" s="1"/>
  <c r="C92" i="10"/>
  <c r="H137" i="18" s="1"/>
  <c r="C91" i="10"/>
  <c r="B135" i="18" s="1"/>
  <c r="C86" i="10"/>
  <c r="C93" i="10"/>
  <c r="C140" i="18" s="1"/>
  <c r="C94" i="10"/>
  <c r="D140" i="18" s="1"/>
  <c r="D141" i="18" s="1"/>
  <c r="C87" i="10"/>
  <c r="H131" i="18" s="1"/>
  <c r="F140" i="18" s="1"/>
  <c r="C89" i="10"/>
  <c r="F131" i="18" s="1"/>
  <c r="C90" i="10"/>
  <c r="G135" i="18" s="1"/>
  <c r="C88" i="10"/>
  <c r="C131" i="18" s="1"/>
  <c r="C138" i="18" s="1"/>
  <c r="C82" i="10"/>
  <c r="C85" i="10"/>
  <c r="G127" i="18" s="1"/>
  <c r="G129" i="18" s="1"/>
  <c r="C84" i="10"/>
  <c r="B127" i="18" s="1"/>
  <c r="B133" i="18" s="1"/>
  <c r="C81" i="10"/>
  <c r="F120" i="18" s="1"/>
  <c r="C83" i="10"/>
  <c r="E124" i="18" s="1"/>
  <c r="C78" i="10"/>
  <c r="D117" i="18" s="1"/>
  <c r="C80" i="10"/>
  <c r="G119" i="18" s="1"/>
  <c r="G121" i="18" s="1"/>
  <c r="C77" i="10"/>
  <c r="H117" i="18" s="1"/>
  <c r="C73" i="10"/>
  <c r="C75" i="10"/>
  <c r="D116" i="18" s="1"/>
  <c r="C76" i="10"/>
  <c r="F117" i="18" s="1"/>
  <c r="C66" i="10"/>
  <c r="B102" i="18" s="1"/>
  <c r="B111" i="18" s="1"/>
  <c r="C74" i="10"/>
  <c r="C72" i="10"/>
  <c r="G112" i="18" s="1"/>
  <c r="C71" i="10"/>
  <c r="F111" i="18" s="1"/>
  <c r="C58" i="10"/>
  <c r="C92" i="18" s="1"/>
  <c r="C69" i="10"/>
  <c r="C68" i="10"/>
  <c r="H108" i="18" s="1"/>
  <c r="C67" i="10"/>
  <c r="G105" i="18" s="1"/>
  <c r="C64" i="10"/>
  <c r="E98" i="18" s="1"/>
  <c r="E99" i="18" s="1"/>
  <c r="C70" i="10"/>
  <c r="F109" i="18" s="1"/>
  <c r="F110" i="18" s="1"/>
  <c r="C65" i="10"/>
  <c r="F101" i="18" s="1"/>
  <c r="F107" i="18" s="1"/>
  <c r="C63" i="10"/>
  <c r="D98" i="18" s="1"/>
  <c r="D104" i="18" s="1"/>
  <c r="C61" i="10"/>
  <c r="H98" i="18" s="1"/>
  <c r="H105" i="18" s="1"/>
  <c r="C62" i="10"/>
  <c r="G98" i="18" s="1"/>
  <c r="G103" i="18" s="1"/>
  <c r="C54" i="10"/>
  <c r="C86" i="18" s="1"/>
  <c r="C60" i="10"/>
  <c r="C59" i="10"/>
  <c r="G93" i="18" s="1"/>
  <c r="C55" i="10"/>
  <c r="E87" i="18" s="1"/>
  <c r="C57" i="10"/>
  <c r="D92" i="18" s="1"/>
  <c r="C43" i="10"/>
  <c r="B77" i="18" s="1"/>
  <c r="B84" i="18" s="1"/>
  <c r="C56" i="10"/>
  <c r="F92" i="18" s="1"/>
  <c r="F94" i="18" s="1"/>
  <c r="C46" i="10"/>
  <c r="G70" i="18" s="1"/>
  <c r="G89" i="18" s="1"/>
  <c r="C52" i="10"/>
  <c r="F77" i="18" s="1"/>
  <c r="C53" i="10"/>
  <c r="D77" i="18" s="1"/>
  <c r="C49" i="10"/>
  <c r="H75" i="18" s="1"/>
  <c r="C50" i="10"/>
  <c r="E77" i="18" s="1"/>
  <c r="E83" i="18" s="1"/>
  <c r="C51" i="10"/>
  <c r="C77" i="18" s="1"/>
  <c r="C85" i="18" s="1"/>
  <c r="C36" i="10"/>
  <c r="E55" i="18" s="1"/>
  <c r="C48" i="10"/>
  <c r="C75" i="18" s="1"/>
  <c r="C76" i="18" s="1"/>
  <c r="C47" i="10"/>
  <c r="C71" i="18" s="1"/>
  <c r="C40" i="10"/>
  <c r="B63" i="18" s="1"/>
  <c r="H72" i="18" s="1"/>
  <c r="C30" i="10"/>
  <c r="B43" i="18" s="1"/>
  <c r="C39" i="10"/>
  <c r="C41" i="10"/>
  <c r="C68" i="18" s="1"/>
  <c r="C33" i="10"/>
  <c r="H49" i="18" s="1"/>
  <c r="C35" i="10"/>
  <c r="B55" i="18" s="1"/>
  <c r="E56" i="18" s="1"/>
  <c r="C34" i="10"/>
  <c r="B50" i="18" s="1"/>
  <c r="C32" i="10"/>
  <c r="E48" i="18" s="1"/>
  <c r="E50" i="18" s="1"/>
  <c r="C29" i="10"/>
  <c r="B40" i="18" s="1"/>
  <c r="C26" i="10"/>
  <c r="C35" i="18" s="1"/>
  <c r="C18" i="10"/>
  <c r="B29" i="18" s="1"/>
  <c r="E31" i="18" s="1"/>
  <c r="C27" i="10"/>
  <c r="H37" i="18" s="1"/>
  <c r="C24" i="10"/>
  <c r="D33" i="18" s="1"/>
  <c r="D35" i="18" s="1"/>
  <c r="C23" i="10"/>
  <c r="H33" i="18" s="1"/>
  <c r="C21" i="10"/>
  <c r="B32" i="18" s="1"/>
  <c r="E35" i="18" s="1"/>
  <c r="C22" i="10"/>
  <c r="H30" i="18" s="1"/>
  <c r="C13" i="10"/>
  <c r="F13" i="18" s="1"/>
  <c r="D24" i="18" s="1"/>
  <c r="C15" i="10"/>
  <c r="D19" i="18" s="1"/>
  <c r="H26" i="18" s="1"/>
  <c r="C17" i="10"/>
  <c r="H25" i="18" s="1"/>
  <c r="C9" i="10"/>
  <c r="G6" i="18" s="1"/>
  <c r="C11" i="10"/>
  <c r="D12" i="18" s="1"/>
  <c r="E17" i="18" s="1"/>
  <c r="C14" i="10"/>
  <c r="C15" i="18" s="1"/>
  <c r="C8" i="10"/>
  <c r="C6" i="18" s="1"/>
  <c r="C9" i="18" s="1"/>
  <c r="C7" i="10"/>
  <c r="C6" i="10"/>
  <c r="D6" i="18" s="1"/>
  <c r="C5" i="10"/>
  <c r="E6" i="18" s="1"/>
  <c r="E10" i="18" s="1"/>
  <c r="E6" i="10"/>
  <c r="E8" i="10"/>
  <c r="E4" i="10"/>
  <c r="A80" i="7" s="1"/>
  <c r="E5" i="10"/>
  <c r="E7" i="10"/>
  <c r="E9" i="10"/>
  <c r="E10" i="10"/>
  <c r="E11" i="10"/>
  <c r="E12" i="10"/>
  <c r="E13" i="10"/>
  <c r="E14" i="10"/>
  <c r="E15" i="10"/>
  <c r="E17" i="10"/>
  <c r="E18" i="10"/>
  <c r="E19" i="10"/>
  <c r="A9" i="7" s="1"/>
  <c r="E20" i="10"/>
  <c r="E21" i="10"/>
  <c r="A82" i="7" s="1"/>
  <c r="E22" i="10"/>
  <c r="E26" i="10"/>
  <c r="E23" i="10"/>
  <c r="E24" i="10"/>
  <c r="E25" i="10"/>
  <c r="A38" i="7" s="1"/>
  <c r="E27" i="10"/>
  <c r="E28" i="10"/>
  <c r="A83" i="7" s="1"/>
  <c r="E29" i="10"/>
  <c r="E30" i="10"/>
  <c r="E32" i="10"/>
  <c r="E31" i="10"/>
  <c r="E33" i="10"/>
  <c r="E34" i="10"/>
  <c r="E35" i="10"/>
  <c r="E36" i="10"/>
  <c r="E37" i="10"/>
  <c r="E39" i="10"/>
  <c r="E38" i="10"/>
  <c r="E40" i="10"/>
  <c r="E41" i="10"/>
  <c r="E43" i="10"/>
  <c r="E46" i="10"/>
  <c r="E42" i="10"/>
  <c r="A108" i="7" s="1"/>
  <c r="E47" i="10"/>
  <c r="E45" i="10"/>
  <c r="A15" i="7" s="1"/>
  <c r="E48" i="10"/>
  <c r="E49" i="10"/>
  <c r="E51" i="10"/>
  <c r="E53" i="10"/>
  <c r="E50" i="10"/>
  <c r="E52" i="10"/>
  <c r="E54" i="10"/>
  <c r="E56" i="10"/>
  <c r="A87" i="7" s="1"/>
  <c r="E55" i="10"/>
  <c r="E58" i="10"/>
  <c r="E57" i="10"/>
  <c r="E59" i="10"/>
  <c r="A46" i="7" s="1"/>
  <c r="E60" i="10"/>
  <c r="E63" i="10"/>
  <c r="E64" i="10"/>
  <c r="E62" i="10"/>
  <c r="A47" i="7" s="1"/>
  <c r="E61" i="10"/>
  <c r="E65" i="10"/>
  <c r="E66" i="10"/>
  <c r="E67" i="10"/>
  <c r="E68" i="10"/>
  <c r="E69" i="10"/>
  <c r="A50" i="7" s="1"/>
  <c r="E70" i="10"/>
  <c r="E71" i="10"/>
  <c r="E73" i="10"/>
  <c r="E72" i="10"/>
  <c r="E74" i="10"/>
  <c r="E75" i="10"/>
  <c r="E78" i="10"/>
  <c r="E76" i="10"/>
  <c r="A52" i="7" s="1"/>
  <c r="E77" i="10"/>
  <c r="E79" i="10"/>
  <c r="E80" i="10"/>
  <c r="E81" i="10"/>
  <c r="E82" i="10"/>
  <c r="E83" i="10"/>
  <c r="E84" i="10"/>
  <c r="E85" i="10"/>
  <c r="A93" i="7" s="1"/>
  <c r="E86" i="10"/>
  <c r="A114" i="7" s="1"/>
  <c r="E88" i="10"/>
  <c r="E89" i="10"/>
  <c r="E87" i="10"/>
  <c r="E91" i="10"/>
  <c r="E90" i="10"/>
  <c r="E92" i="10"/>
  <c r="E93" i="10"/>
  <c r="A130" i="7" s="1"/>
  <c r="E94" i="10"/>
  <c r="E96" i="10"/>
  <c r="A24" i="7" s="1"/>
  <c r="E95" i="10"/>
  <c r="E97" i="10"/>
  <c r="E98" i="10"/>
  <c r="E99" i="10"/>
  <c r="E100" i="10"/>
  <c r="E101" i="10"/>
  <c r="E102" i="10"/>
  <c r="E103" i="10"/>
  <c r="A25" i="7" s="1"/>
  <c r="E104" i="10"/>
  <c r="A97" i="7" s="1"/>
  <c r="E105" i="10"/>
  <c r="E107" i="10"/>
  <c r="E106" i="10"/>
  <c r="E108" i="10"/>
  <c r="E109" i="10"/>
  <c r="A27" i="7" s="1"/>
  <c r="E110" i="10"/>
  <c r="E111" i="10"/>
  <c r="E44" i="10"/>
  <c r="F6" i="10"/>
  <c r="F8" i="10"/>
  <c r="F4" i="10"/>
  <c r="F5" i="10"/>
  <c r="F7" i="10"/>
  <c r="F9" i="10"/>
  <c r="F10" i="10"/>
  <c r="F11" i="10"/>
  <c r="F12" i="10"/>
  <c r="F13" i="10"/>
  <c r="F14" i="10"/>
  <c r="F15" i="10"/>
  <c r="F17" i="10"/>
  <c r="F18" i="10"/>
  <c r="F19" i="10"/>
  <c r="F20" i="10"/>
  <c r="F21" i="10"/>
  <c r="F22" i="10"/>
  <c r="F26" i="10"/>
  <c r="F23" i="10"/>
  <c r="F25" i="10"/>
  <c r="F27" i="10"/>
  <c r="F28" i="10"/>
  <c r="F29" i="10"/>
  <c r="F30" i="10"/>
  <c r="F32" i="10"/>
  <c r="F31" i="10"/>
  <c r="F33" i="10"/>
  <c r="F34" i="10"/>
  <c r="F35" i="10"/>
  <c r="F36" i="10"/>
  <c r="F37" i="10"/>
  <c r="F39" i="10"/>
  <c r="F38" i="10"/>
  <c r="F40" i="10"/>
  <c r="F41" i="10"/>
  <c r="F43" i="10"/>
  <c r="F46" i="10"/>
  <c r="F42" i="10"/>
  <c r="F47" i="10"/>
  <c r="F45" i="10"/>
  <c r="F48" i="10"/>
  <c r="F49" i="10"/>
  <c r="F51" i="10"/>
  <c r="F53" i="10"/>
  <c r="F50" i="10"/>
  <c r="F52" i="10"/>
  <c r="F56" i="10"/>
  <c r="F55" i="10"/>
  <c r="F54" i="10"/>
  <c r="F58" i="10"/>
  <c r="F57" i="10"/>
  <c r="F59" i="10"/>
  <c r="F60" i="10"/>
  <c r="F63" i="10"/>
  <c r="F64" i="10"/>
  <c r="F62" i="10"/>
  <c r="F61" i="10"/>
  <c r="F65" i="10"/>
  <c r="F66" i="10"/>
  <c r="F67" i="10"/>
  <c r="F68" i="10"/>
  <c r="F69" i="10"/>
  <c r="F70" i="10"/>
  <c r="F71" i="10"/>
  <c r="F73" i="10"/>
  <c r="F72" i="10"/>
  <c r="F74" i="10"/>
  <c r="F75" i="10"/>
  <c r="F78" i="10"/>
  <c r="F76" i="10"/>
  <c r="F77" i="10"/>
  <c r="F79" i="10"/>
  <c r="F80" i="10"/>
  <c r="F81" i="10"/>
  <c r="F82" i="10"/>
  <c r="F83" i="10"/>
  <c r="F84" i="10"/>
  <c r="F85" i="10"/>
  <c r="F86" i="10"/>
  <c r="F88" i="10"/>
  <c r="F89" i="10"/>
  <c r="F87" i="10"/>
  <c r="F91" i="10"/>
  <c r="F90" i="10"/>
  <c r="F92" i="10"/>
  <c r="F93" i="10"/>
  <c r="F94" i="10"/>
  <c r="F96" i="10"/>
  <c r="F95" i="10"/>
  <c r="F97" i="10"/>
  <c r="F98" i="10"/>
  <c r="F99" i="10"/>
  <c r="F100" i="10"/>
  <c r="F101" i="10"/>
  <c r="F102" i="10"/>
  <c r="F103" i="10"/>
  <c r="F107" i="10"/>
  <c r="F106" i="10"/>
  <c r="F24" i="10"/>
  <c r="F44" i="10"/>
  <c r="I71" i="10"/>
  <c r="H118" i="10"/>
  <c r="A159" i="4" s="1"/>
  <c r="H116" i="10"/>
  <c r="A158" i="4" s="1"/>
  <c r="H109" i="10"/>
  <c r="H104" i="10"/>
  <c r="A156" i="4" s="1"/>
  <c r="H103" i="10"/>
  <c r="A155" i="4" s="1"/>
  <c r="H95" i="10"/>
  <c r="A153" i="4" s="1"/>
  <c r="H100" i="10"/>
  <c r="A154" i="4" s="1"/>
  <c r="H91" i="10"/>
  <c r="A152" i="4" s="1"/>
  <c r="H87" i="10"/>
  <c r="A151" i="4" s="1"/>
  <c r="H84" i="10"/>
  <c r="A150" i="4" s="1"/>
  <c r="H79" i="10"/>
  <c r="H70" i="10"/>
  <c r="A147" i="4" s="1"/>
  <c r="H65" i="10"/>
  <c r="A146" i="4" s="1"/>
  <c r="H117" i="10"/>
  <c r="A142" i="4" s="1"/>
  <c r="H115" i="10"/>
  <c r="A141" i="4" s="1"/>
  <c r="H111" i="10"/>
  <c r="A140" i="4" s="1"/>
  <c r="H105" i="10"/>
  <c r="A139" i="4" s="1"/>
  <c r="H97" i="10"/>
  <c r="A137" i="4" s="1"/>
  <c r="H96" i="10"/>
  <c r="H94" i="10"/>
  <c r="A135" i="4" s="1"/>
  <c r="H89" i="10"/>
  <c r="A133" i="4" s="1"/>
  <c r="H90" i="10"/>
  <c r="A134" i="4" s="1"/>
  <c r="H85" i="10"/>
  <c r="A132" i="4" s="1"/>
  <c r="H83" i="10"/>
  <c r="A131" i="4" s="1"/>
  <c r="H80" i="10"/>
  <c r="A130" i="4" s="1"/>
  <c r="H73" i="10"/>
  <c r="A129" i="4" s="1"/>
  <c r="H71" i="10"/>
  <c r="H67" i="10"/>
  <c r="A127" i="4" s="1"/>
  <c r="H66" i="10"/>
  <c r="A126" i="4" s="1"/>
  <c r="H64" i="10"/>
  <c r="A125" i="4" s="1"/>
  <c r="H62" i="10"/>
  <c r="A124" i="4" s="1"/>
  <c r="H59" i="10"/>
  <c r="A122" i="4" s="1"/>
  <c r="H60" i="10"/>
  <c r="A123" i="4" s="1"/>
  <c r="H56" i="10"/>
  <c r="A120" i="4" s="1"/>
  <c r="H57" i="10"/>
  <c r="H53" i="10"/>
  <c r="A118" i="4" s="1"/>
  <c r="H54" i="10"/>
  <c r="A119" i="4" s="1"/>
  <c r="H49" i="10"/>
  <c r="A115" i="4" s="1"/>
  <c r="H50" i="10"/>
  <c r="A116" i="4" s="1"/>
  <c r="H51" i="10"/>
  <c r="A117" i="4" s="1"/>
  <c r="H112" i="10"/>
  <c r="A111" i="4" s="1"/>
  <c r="H106" i="10"/>
  <c r="A109" i="4" s="1"/>
  <c r="H107" i="10"/>
  <c r="H98" i="10"/>
  <c r="A107" i="4" s="1"/>
  <c r="H99" i="10"/>
  <c r="A108" i="4" s="1"/>
  <c r="H93" i="10"/>
  <c r="A106" i="4" s="1"/>
  <c r="H88" i="10"/>
  <c r="A105" i="4" s="1"/>
  <c r="H86" i="10"/>
  <c r="A104" i="4" s="1"/>
  <c r="H81" i="10"/>
  <c r="A103" i="4" s="1"/>
  <c r="H78" i="10"/>
  <c r="A102" i="4" s="1"/>
  <c r="H76" i="10"/>
  <c r="H74" i="10"/>
  <c r="A100" i="4" s="1"/>
  <c r="H72" i="10"/>
  <c r="A99" i="4" s="1"/>
  <c r="H68" i="10"/>
  <c r="A98" i="4" s="1"/>
  <c r="H61" i="10"/>
  <c r="A97" i="4" s="1"/>
  <c r="H58" i="10"/>
  <c r="A96" i="4" s="1"/>
  <c r="H52" i="10"/>
  <c r="A95" i="4" s="1"/>
  <c r="H113" i="10"/>
  <c r="A86" i="4" s="1"/>
  <c r="H108" i="10"/>
  <c r="H110" i="10"/>
  <c r="A83" i="4" s="1"/>
  <c r="H101" i="10"/>
  <c r="A82" i="4" s="1"/>
  <c r="H92" i="10"/>
  <c r="A81" i="4" s="1"/>
  <c r="H82" i="10"/>
  <c r="A77" i="4" s="1"/>
  <c r="H75" i="10"/>
  <c r="A76" i="4" s="1"/>
  <c r="H69" i="10"/>
  <c r="A75" i="4" s="1"/>
  <c r="H63" i="10"/>
  <c r="A74" i="4" s="1"/>
  <c r="H55" i="10"/>
  <c r="H44" i="10"/>
  <c r="A64" i="4" s="1"/>
  <c r="H45" i="10"/>
  <c r="A65" i="4" s="1"/>
  <c r="H37" i="10"/>
  <c r="A60" i="4" s="1"/>
  <c r="H38" i="10"/>
  <c r="A61" i="4" s="1"/>
  <c r="H39" i="10"/>
  <c r="A62" i="4" s="1"/>
  <c r="H40" i="10"/>
  <c r="A63" i="4" s="1"/>
  <c r="H34" i="10"/>
  <c r="A58" i="4" s="1"/>
  <c r="H35" i="10"/>
  <c r="H32" i="10"/>
  <c r="A57" i="4" s="1"/>
  <c r="H29" i="10"/>
  <c r="A55" i="4" s="1"/>
  <c r="H30" i="10"/>
  <c r="A56" i="4" s="1"/>
  <c r="H26" i="10"/>
  <c r="A54" i="4" s="1"/>
  <c r="H24" i="10"/>
  <c r="A53" i="4" s="1"/>
  <c r="H22" i="10"/>
  <c r="A52" i="4" s="1"/>
  <c r="H19" i="10"/>
  <c r="A51" i="4" s="1"/>
  <c r="H16" i="10"/>
  <c r="H17" i="10"/>
  <c r="A50" i="4" s="1"/>
  <c r="H11" i="10"/>
  <c r="A47" i="4" s="1"/>
  <c r="H12" i="10"/>
  <c r="A48" i="4" s="1"/>
  <c r="H5" i="10"/>
  <c r="A45" i="4" s="1"/>
  <c r="H6" i="10"/>
  <c r="A46" i="4" s="1"/>
  <c r="H48" i="10"/>
  <c r="A41" i="4" s="1"/>
  <c r="H28" i="10"/>
  <c r="A40" i="4" s="1"/>
  <c r="H27" i="10"/>
  <c r="H25" i="10"/>
  <c r="A38" i="4" s="1"/>
  <c r="H23" i="10"/>
  <c r="A37" i="4" s="1"/>
  <c r="H20" i="10"/>
  <c r="A36" i="4" s="1"/>
  <c r="H18" i="10"/>
  <c r="A35" i="4" s="1"/>
  <c r="H13" i="10"/>
  <c r="A32" i="4" s="1"/>
  <c r="H14" i="10"/>
  <c r="A33" i="4" s="1"/>
  <c r="H15" i="10"/>
  <c r="A34" i="4" s="1"/>
  <c r="H7" i="10"/>
  <c r="H8" i="10"/>
  <c r="A29" i="4" s="1"/>
  <c r="H9" i="10"/>
  <c r="A30" i="4" s="1"/>
  <c r="H10" i="10"/>
  <c r="A31" i="4" s="1"/>
  <c r="H4" i="10"/>
  <c r="A27" i="4" s="1"/>
  <c r="H43" i="10"/>
  <c r="A23" i="4" s="1"/>
  <c r="H41" i="10"/>
  <c r="A22" i="4" s="1"/>
  <c r="H33" i="10"/>
  <c r="A21" i="4" s="1"/>
  <c r="H47" i="10"/>
  <c r="H46" i="10"/>
  <c r="A16" i="4" s="1"/>
  <c r="H42" i="10"/>
  <c r="A15" i="4" s="1"/>
  <c r="H36" i="10"/>
  <c r="A14" i="4" s="1"/>
  <c r="H31" i="10"/>
  <c r="A10" i="4" s="1"/>
  <c r="H21" i="10"/>
  <c r="A9" i="4" s="1"/>
  <c r="H3" i="10"/>
  <c r="K3" i="10"/>
  <c r="I3" i="10"/>
  <c r="J3" i="10"/>
  <c r="I4" i="10"/>
  <c r="J4" i="10"/>
  <c r="I5" i="10"/>
  <c r="J5" i="10"/>
  <c r="I6" i="10"/>
  <c r="J6" i="10"/>
  <c r="I7" i="10"/>
  <c r="J7" i="10"/>
  <c r="I8" i="10"/>
  <c r="J8" i="10"/>
  <c r="I9" i="10"/>
  <c r="J9" i="10"/>
  <c r="I10" i="10"/>
  <c r="J10" i="10"/>
  <c r="I11" i="10"/>
  <c r="J11" i="10"/>
  <c r="I12" i="10"/>
  <c r="J12" i="10"/>
  <c r="I13" i="10"/>
  <c r="J13" i="10"/>
  <c r="I14" i="10"/>
  <c r="J14" i="10"/>
  <c r="I15" i="10"/>
  <c r="J15" i="10"/>
  <c r="I16" i="10"/>
  <c r="J16" i="10"/>
  <c r="I17" i="10"/>
  <c r="J17" i="10"/>
  <c r="I18" i="10"/>
  <c r="J18" i="10"/>
  <c r="I19" i="10"/>
  <c r="J19" i="10"/>
  <c r="I20" i="10"/>
  <c r="J20" i="10"/>
  <c r="I21" i="10"/>
  <c r="J21" i="10"/>
  <c r="I22" i="10"/>
  <c r="J22" i="10"/>
  <c r="I23" i="10"/>
  <c r="J23" i="10"/>
  <c r="I24" i="10"/>
  <c r="J24" i="10"/>
  <c r="I25" i="10"/>
  <c r="J25" i="10"/>
  <c r="I26" i="10"/>
  <c r="J26" i="10"/>
  <c r="I27" i="10"/>
  <c r="J27" i="10"/>
  <c r="I28" i="10"/>
  <c r="J28" i="10"/>
  <c r="I29" i="10"/>
  <c r="J29" i="10"/>
  <c r="I30" i="10"/>
  <c r="J30" i="10"/>
  <c r="I31" i="10"/>
  <c r="J31" i="10"/>
  <c r="I32" i="10"/>
  <c r="J32" i="10"/>
  <c r="I33" i="10"/>
  <c r="J33" i="10"/>
  <c r="I34" i="10"/>
  <c r="J34" i="10"/>
  <c r="I35" i="10"/>
  <c r="J35" i="10"/>
  <c r="I36" i="10"/>
  <c r="J36" i="10"/>
  <c r="I37" i="10"/>
  <c r="J37" i="10"/>
  <c r="I38" i="10"/>
  <c r="J38" i="10"/>
  <c r="I39" i="10"/>
  <c r="J39" i="10"/>
  <c r="I40" i="10"/>
  <c r="J40" i="10"/>
  <c r="I41" i="10"/>
  <c r="J41" i="10"/>
  <c r="I42" i="10"/>
  <c r="J42" i="10"/>
  <c r="I43" i="10"/>
  <c r="J43" i="10"/>
  <c r="I44" i="10"/>
  <c r="J44" i="10"/>
  <c r="I45" i="10"/>
  <c r="J45" i="10"/>
  <c r="I46" i="10"/>
  <c r="J46" i="10"/>
  <c r="I47" i="10"/>
  <c r="J47" i="10"/>
  <c r="I48" i="10"/>
  <c r="J48" i="10"/>
  <c r="I49" i="10"/>
  <c r="J49" i="10"/>
  <c r="I50" i="10"/>
  <c r="J50" i="10"/>
  <c r="I51" i="10"/>
  <c r="J51" i="10"/>
  <c r="I52" i="10"/>
  <c r="J52" i="10"/>
  <c r="I53" i="10"/>
  <c r="J53" i="10"/>
  <c r="I54" i="10"/>
  <c r="J54" i="10"/>
  <c r="I55" i="10"/>
  <c r="J55" i="10"/>
  <c r="I56" i="10"/>
  <c r="J56" i="10"/>
  <c r="I57" i="10"/>
  <c r="J57" i="10"/>
  <c r="I58" i="10"/>
  <c r="I59" i="10"/>
  <c r="J59" i="10"/>
  <c r="I60" i="10"/>
  <c r="J60" i="10"/>
  <c r="I61" i="10"/>
  <c r="I62" i="10"/>
  <c r="I63" i="10"/>
  <c r="I64" i="10"/>
  <c r="I65" i="10"/>
  <c r="I66" i="10"/>
  <c r="I67" i="10"/>
  <c r="I68" i="10"/>
  <c r="I69" i="10"/>
  <c r="I70"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E3" i="10"/>
  <c r="F3" i="10"/>
  <c r="G3" i="10"/>
  <c r="H77" i="10"/>
  <c r="H102" i="10"/>
  <c r="H114" i="10"/>
  <c r="C3" i="10"/>
  <c r="D3" i="10"/>
  <c r="G126" i="10"/>
  <c r="BL113" i="1"/>
  <c r="BL114" i="1"/>
  <c r="BL115" i="1"/>
  <c r="BL116" i="1"/>
  <c r="BL117" i="1"/>
  <c r="BL118" i="1"/>
  <c r="BL119" i="1"/>
  <c r="BL102" i="1"/>
  <c r="BL103" i="1"/>
  <c r="BL104" i="1"/>
  <c r="BL105" i="1"/>
  <c r="BL106" i="1"/>
  <c r="BL107" i="1"/>
  <c r="BL108" i="1"/>
  <c r="BL109" i="1"/>
  <c r="BL110" i="1"/>
  <c r="BL111" i="1"/>
  <c r="BL112" i="1"/>
  <c r="BL93" i="1"/>
  <c r="BL94" i="1"/>
  <c r="BL95" i="1"/>
  <c r="BL96" i="1"/>
  <c r="BL97" i="1"/>
  <c r="BL98" i="1"/>
  <c r="BL99" i="1"/>
  <c r="BL100" i="1"/>
  <c r="BL101" i="1"/>
  <c r="BL85" i="1"/>
  <c r="BL86" i="1"/>
  <c r="BL87" i="1"/>
  <c r="BL88" i="1"/>
  <c r="BL89" i="1"/>
  <c r="BL90" i="1"/>
  <c r="BL91" i="1"/>
  <c r="BL92" i="1"/>
  <c r="BL73" i="1"/>
  <c r="BL74" i="1"/>
  <c r="BL75" i="1"/>
  <c r="BL76" i="1"/>
  <c r="BL77" i="1"/>
  <c r="BL78" i="1"/>
  <c r="BL79" i="1"/>
  <c r="BL80" i="1"/>
  <c r="BL81" i="1"/>
  <c r="BL82" i="1"/>
  <c r="BL83" i="1"/>
  <c r="BL84" i="1"/>
  <c r="BL55" i="1"/>
  <c r="BL56" i="1"/>
  <c r="BL57" i="1"/>
  <c r="BL58" i="1"/>
  <c r="BL59" i="1"/>
  <c r="BL60" i="1"/>
  <c r="BL61" i="1"/>
  <c r="BL62" i="1"/>
  <c r="BL63" i="1"/>
  <c r="BL64" i="1"/>
  <c r="BL65" i="1"/>
  <c r="BL66" i="1"/>
  <c r="BL67" i="1"/>
  <c r="BL68" i="1"/>
  <c r="BL69" i="1"/>
  <c r="BL70" i="1"/>
  <c r="BL71" i="1"/>
  <c r="BL72" i="1"/>
  <c r="BL47" i="1"/>
  <c r="BL48" i="1"/>
  <c r="BL49" i="1"/>
  <c r="BL50" i="1"/>
  <c r="BL51" i="1"/>
  <c r="BL52" i="1"/>
  <c r="BL53" i="1"/>
  <c r="BL54" i="1"/>
  <c r="BL33" i="1"/>
  <c r="BL34" i="1"/>
  <c r="BL35" i="1"/>
  <c r="BL36" i="1"/>
  <c r="BL37" i="1"/>
  <c r="BL38" i="1"/>
  <c r="BL39" i="1"/>
  <c r="BL40" i="1"/>
  <c r="BL41" i="1"/>
  <c r="BL42" i="1"/>
  <c r="BL43" i="1"/>
  <c r="BL44" i="1"/>
  <c r="BL45" i="1"/>
  <c r="BL46" i="1"/>
  <c r="BL18" i="1"/>
  <c r="BL19" i="1"/>
  <c r="BL20" i="1"/>
  <c r="BL21" i="1"/>
  <c r="BL22" i="1"/>
  <c r="BL23" i="1"/>
  <c r="BL24" i="1"/>
  <c r="BL25" i="1"/>
  <c r="BL26" i="1"/>
  <c r="BL27" i="1"/>
  <c r="BL28" i="1"/>
  <c r="BL29" i="1"/>
  <c r="BL30" i="1"/>
  <c r="BL31" i="1"/>
  <c r="BL32" i="1"/>
  <c r="BL6" i="1"/>
  <c r="BL7" i="1"/>
  <c r="BL8" i="1"/>
  <c r="BL9" i="1"/>
  <c r="BL10" i="1"/>
  <c r="BL11" i="1"/>
  <c r="BL12" i="1"/>
  <c r="BL13" i="1"/>
  <c r="BL14" i="1"/>
  <c r="BL15" i="1"/>
  <c r="BL16" i="1"/>
  <c r="BL17" i="1"/>
  <c r="BL5" i="1"/>
  <c r="F11" i="8"/>
  <c r="F185" i="8"/>
  <c r="F162" i="8"/>
  <c r="I209" i="8" s="1"/>
  <c r="I222" i="8"/>
  <c r="F121" i="8"/>
  <c r="I220" i="8" s="1"/>
  <c r="F115" i="8"/>
  <c r="I217" i="8"/>
  <c r="F97" i="8"/>
  <c r="F93" i="8"/>
  <c r="I224" i="8" s="1"/>
  <c r="F81" i="8"/>
  <c r="I203" i="8" s="1"/>
  <c r="F73" i="8"/>
  <c r="I218" i="8" s="1"/>
  <c r="F66" i="8"/>
  <c r="F62" i="8"/>
  <c r="I225" i="8" s="1"/>
  <c r="F54" i="8"/>
  <c r="F47" i="8"/>
  <c r="I212" i="8" s="1"/>
  <c r="F42" i="8"/>
  <c r="F38" i="8"/>
  <c r="I202" i="8" s="1"/>
  <c r="F21" i="8"/>
  <c r="I215" i="8" s="1"/>
  <c r="F16" i="8"/>
  <c r="I216" i="8" s="1"/>
  <c r="G204" i="8"/>
  <c r="M237" i="8" s="1"/>
  <c r="G205" i="8"/>
  <c r="M238" i="8" s="1"/>
  <c r="G207" i="8"/>
  <c r="M240" i="8" s="1"/>
  <c r="G214" i="8"/>
  <c r="M247" i="8" s="1"/>
  <c r="G226" i="8"/>
  <c r="M259" i="8" s="1"/>
  <c r="I233" i="8"/>
  <c r="J234" i="8" s="1"/>
  <c r="G233" i="8"/>
  <c r="H251" i="8" s="1"/>
  <c r="E233" i="8"/>
  <c r="F258" i="8" s="1"/>
  <c r="C233" i="8"/>
  <c r="D235" i="8" s="1"/>
  <c r="K233" i="8"/>
  <c r="L234" i="8" s="1"/>
  <c r="I219" i="8"/>
  <c r="I223" i="8"/>
  <c r="B184" i="8"/>
  <c r="C184" i="8"/>
  <c r="B183" i="8"/>
  <c r="C183" i="8"/>
  <c r="B182" i="8"/>
  <c r="B181" i="8"/>
  <c r="C181" i="8"/>
  <c r="B180" i="8"/>
  <c r="B179" i="8"/>
  <c r="B177" i="8"/>
  <c r="C177" i="8"/>
  <c r="B176" i="8"/>
  <c r="C176" i="8"/>
  <c r="B175" i="8"/>
  <c r="B174" i="8"/>
  <c r="C174" i="8"/>
  <c r="B173" i="8"/>
  <c r="C171" i="8"/>
  <c r="A169" i="8"/>
  <c r="C169" i="8"/>
  <c r="B168" i="8"/>
  <c r="C166" i="8"/>
  <c r="B165" i="8"/>
  <c r="C165" i="8"/>
  <c r="B161" i="8"/>
  <c r="B160" i="8"/>
  <c r="C160" i="8"/>
  <c r="B155" i="8"/>
  <c r="C155" i="8"/>
  <c r="A154" i="8"/>
  <c r="B154" i="8"/>
  <c r="C154" i="8"/>
  <c r="B153" i="8"/>
  <c r="B148" i="8"/>
  <c r="C148" i="8"/>
  <c r="B147" i="8"/>
  <c r="C147" i="8"/>
  <c r="B146" i="8"/>
  <c r="C146" i="8"/>
  <c r="B145" i="8"/>
  <c r="C145" i="8"/>
  <c r="A144" i="8"/>
  <c r="B144" i="8"/>
  <c r="B142" i="8"/>
  <c r="C142" i="8"/>
  <c r="C139" i="8"/>
  <c r="A138" i="8"/>
  <c r="B138" i="8"/>
  <c r="B136" i="8"/>
  <c r="C136" i="8"/>
  <c r="C135" i="8"/>
  <c r="B130" i="8"/>
  <c r="C130" i="8"/>
  <c r="B129" i="8"/>
  <c r="C129" i="8"/>
  <c r="B128" i="8"/>
  <c r="B127" i="8"/>
  <c r="C127" i="8"/>
  <c r="B126" i="8"/>
  <c r="C125" i="8"/>
  <c r="C124" i="8"/>
  <c r="B119" i="8"/>
  <c r="C118" i="8"/>
  <c r="B114" i="8"/>
  <c r="C114" i="8"/>
  <c r="B113" i="8"/>
  <c r="C113" i="8"/>
  <c r="B112" i="8"/>
  <c r="C112" i="8"/>
  <c r="A110" i="8"/>
  <c r="B110" i="8"/>
  <c r="B104" i="8"/>
  <c r="C104" i="8"/>
  <c r="B103" i="8"/>
  <c r="B102" i="8"/>
  <c r="C102" i="8"/>
  <c r="B101" i="8"/>
  <c r="C100" i="8"/>
  <c r="B96" i="8"/>
  <c r="C96" i="8"/>
  <c r="B92" i="8"/>
  <c r="C91" i="8"/>
  <c r="A90" i="8"/>
  <c r="B90" i="8"/>
  <c r="C90" i="8"/>
  <c r="A89" i="8"/>
  <c r="B89" i="8"/>
  <c r="C89" i="8"/>
  <c r="B88" i="8"/>
  <c r="C87" i="8"/>
  <c r="B86" i="8"/>
  <c r="B80" i="8"/>
  <c r="B79" i="8"/>
  <c r="C79" i="8"/>
  <c r="B77" i="8"/>
  <c r="B76" i="8"/>
  <c r="A72" i="8"/>
  <c r="B72" i="8"/>
  <c r="C72" i="8"/>
  <c r="B71" i="8"/>
  <c r="C69" i="8"/>
  <c r="C65" i="8"/>
  <c r="B61" i="8"/>
  <c r="C61" i="8"/>
  <c r="B60" i="8"/>
  <c r="C60" i="8"/>
  <c r="B59" i="8"/>
  <c r="C59" i="8"/>
  <c r="B57" i="8"/>
  <c r="A53" i="8"/>
  <c r="B53" i="8"/>
  <c r="C53" i="8"/>
  <c r="B52" i="8"/>
  <c r="C52" i="8"/>
  <c r="A51" i="8"/>
  <c r="B51" i="8"/>
  <c r="C51" i="8"/>
  <c r="B46" i="8"/>
  <c r="B45" i="8"/>
  <c r="C45" i="8"/>
  <c r="C41" i="8"/>
  <c r="B36" i="8"/>
  <c r="B37" i="8"/>
  <c r="C37" i="8"/>
  <c r="B35" i="8"/>
  <c r="C35" i="8"/>
  <c r="B34" i="8"/>
  <c r="C34" i="8"/>
  <c r="A33" i="8"/>
  <c r="B33" i="8"/>
  <c r="C33" i="8"/>
  <c r="B32" i="8"/>
  <c r="C32" i="8"/>
  <c r="B31" i="8"/>
  <c r="C31" i="8"/>
  <c r="B30" i="8"/>
  <c r="B29" i="8"/>
  <c r="B28" i="8"/>
  <c r="C27" i="8"/>
  <c r="B26" i="8"/>
  <c r="C25" i="8"/>
  <c r="B20" i="8"/>
  <c r="B15" i="8"/>
  <c r="A14" i="8"/>
  <c r="B14" i="8"/>
  <c r="C14" i="8"/>
  <c r="B10" i="8"/>
  <c r="C10" i="8"/>
  <c r="B9" i="8"/>
  <c r="B8" i="8"/>
  <c r="B7" i="8"/>
  <c r="B6" i="8"/>
  <c r="C6" i="8"/>
  <c r="E227" i="8"/>
  <c r="C200" i="8"/>
  <c r="D202" i="8" s="1"/>
  <c r="M133" i="6"/>
  <c r="F121" i="6"/>
  <c r="M134" i="6" s="1"/>
  <c r="M135" i="6"/>
  <c r="F136" i="6"/>
  <c r="M136" i="6" s="1"/>
  <c r="F138" i="6"/>
  <c r="C124" i="6"/>
  <c r="C125" i="6"/>
  <c r="C127" i="6"/>
  <c r="C129" i="6"/>
  <c r="C130" i="6"/>
  <c r="B130" i="6"/>
  <c r="B129" i="6"/>
  <c r="B128" i="6"/>
  <c r="B127" i="6"/>
  <c r="B125" i="6"/>
  <c r="B124" i="6"/>
  <c r="B120" i="6"/>
  <c r="C120" i="6"/>
  <c r="B119" i="6"/>
  <c r="C119" i="6"/>
  <c r="B117" i="6"/>
  <c r="B116" i="6"/>
  <c r="C116" i="6"/>
  <c r="B115" i="6"/>
  <c r="C115" i="6"/>
  <c r="B114" i="6"/>
  <c r="B113" i="6"/>
  <c r="B112" i="6"/>
  <c r="C112" i="6"/>
  <c r="B111" i="6"/>
  <c r="C111" i="6"/>
  <c r="B110" i="6"/>
  <c r="C110" i="6"/>
  <c r="B109" i="6"/>
  <c r="C109" i="6"/>
  <c r="B108" i="6"/>
  <c r="C108" i="6"/>
  <c r="B107" i="6"/>
  <c r="C107" i="6"/>
  <c r="C105" i="6"/>
  <c r="B106" i="6"/>
  <c r="C106" i="6"/>
  <c r="B104" i="6"/>
  <c r="C104" i="6"/>
  <c r="C101" i="6"/>
  <c r="B99" i="6"/>
  <c r="C99" i="6"/>
  <c r="B95" i="6"/>
  <c r="B96" i="6"/>
  <c r="C96" i="6"/>
  <c r="B94" i="6"/>
  <c r="C94" i="6"/>
  <c r="B90" i="6"/>
  <c r="B91" i="6"/>
  <c r="C91" i="6"/>
  <c r="B89" i="6"/>
  <c r="B88" i="6"/>
  <c r="C88" i="6"/>
  <c r="B87" i="6"/>
  <c r="C87" i="6"/>
  <c r="A80" i="6"/>
  <c r="A86" i="6" s="1"/>
  <c r="B80" i="6"/>
  <c r="B86" i="6" s="1"/>
  <c r="C80" i="6"/>
  <c r="C86" i="6" s="1"/>
  <c r="B79" i="6"/>
  <c r="C79" i="6"/>
  <c r="B78" i="6"/>
  <c r="C78" i="6"/>
  <c r="B73" i="6"/>
  <c r="C73" i="6"/>
  <c r="B74" i="6"/>
  <c r="B75" i="6"/>
  <c r="C75" i="6"/>
  <c r="B76" i="6"/>
  <c r="C76" i="6"/>
  <c r="B77" i="6"/>
  <c r="C77" i="6"/>
  <c r="B72" i="6"/>
  <c r="C72" i="6"/>
  <c r="B71" i="6"/>
  <c r="B70" i="6"/>
  <c r="B68" i="6"/>
  <c r="C68" i="6"/>
  <c r="B69" i="6"/>
  <c r="B66" i="6"/>
  <c r="C66" i="6"/>
  <c r="B67" i="6"/>
  <c r="C67" i="6"/>
  <c r="B62" i="6"/>
  <c r="B63" i="6"/>
  <c r="C63" i="6"/>
  <c r="B64" i="6"/>
  <c r="B65" i="6"/>
  <c r="C65" i="6"/>
  <c r="B61" i="6"/>
  <c r="B57" i="6"/>
  <c r="C57" i="6"/>
  <c r="B58" i="6"/>
  <c r="B59" i="6"/>
  <c r="C59" i="6"/>
  <c r="B60" i="6"/>
  <c r="B56" i="6"/>
  <c r="B52" i="6"/>
  <c r="C52" i="6"/>
  <c r="B53" i="6"/>
  <c r="B54" i="6"/>
  <c r="C54" i="6"/>
  <c r="B55" i="6"/>
  <c r="B51" i="6"/>
  <c r="C51" i="6"/>
  <c r="B46" i="6"/>
  <c r="B47" i="6"/>
  <c r="C47" i="6"/>
  <c r="B48" i="6"/>
  <c r="B49" i="6"/>
  <c r="C49" i="6"/>
  <c r="B50" i="6"/>
  <c r="C50" i="6"/>
  <c r="B42" i="6"/>
  <c r="C42" i="6"/>
  <c r="B43" i="6"/>
  <c r="B44" i="6"/>
  <c r="C44" i="6"/>
  <c r="B45" i="6"/>
  <c r="C45" i="6"/>
  <c r="C37" i="6"/>
  <c r="B39" i="6"/>
  <c r="C39" i="6"/>
  <c r="C33" i="6"/>
  <c r="B34" i="6"/>
  <c r="C34" i="6"/>
  <c r="B32" i="6"/>
  <c r="C29" i="6"/>
  <c r="B30" i="6"/>
  <c r="B31" i="6"/>
  <c r="C31" i="6"/>
  <c r="C27" i="6"/>
  <c r="B28" i="6"/>
  <c r="B25" i="6"/>
  <c r="C25" i="6"/>
  <c r="B26" i="6"/>
  <c r="C26" i="6"/>
  <c r="C22" i="6"/>
  <c r="B19" i="6"/>
  <c r="C18" i="6"/>
  <c r="B15" i="6"/>
  <c r="C15" i="6"/>
  <c r="B10" i="6"/>
  <c r="B11" i="6"/>
  <c r="C9" i="6"/>
  <c r="B7" i="6"/>
  <c r="B8" i="6"/>
  <c r="A130" i="6"/>
  <c r="A129" i="6"/>
  <c r="A128" i="6"/>
  <c r="A127" i="6"/>
  <c r="A125" i="6"/>
  <c r="A120" i="6"/>
  <c r="A119" i="6"/>
  <c r="A117" i="6"/>
  <c r="A115" i="6"/>
  <c r="A116" i="6"/>
  <c r="A114" i="6"/>
  <c r="A113" i="6"/>
  <c r="A112" i="6"/>
  <c r="A111" i="6"/>
  <c r="A110" i="6"/>
  <c r="A109" i="6"/>
  <c r="A108" i="6"/>
  <c r="A107" i="6"/>
  <c r="A105" i="6"/>
  <c r="A106" i="6"/>
  <c r="A101" i="6"/>
  <c r="A98" i="6"/>
  <c r="A93" i="6"/>
  <c r="A92" i="6"/>
  <c r="A78" i="6"/>
  <c r="A73" i="6"/>
  <c r="A74" i="6"/>
  <c r="A75" i="6"/>
  <c r="A76" i="6"/>
  <c r="A77" i="6"/>
  <c r="A72" i="6"/>
  <c r="A71" i="6"/>
  <c r="A70" i="6"/>
  <c r="A68" i="6"/>
  <c r="A69" i="6"/>
  <c r="A66" i="6"/>
  <c r="A67" i="6"/>
  <c r="A62" i="6"/>
  <c r="A63" i="6"/>
  <c r="A64" i="6"/>
  <c r="A65" i="6"/>
  <c r="A61" i="6"/>
  <c r="A57" i="6"/>
  <c r="A58" i="6"/>
  <c r="A59" i="6"/>
  <c r="A60" i="6"/>
  <c r="A56" i="6"/>
  <c r="A52" i="6"/>
  <c r="A53" i="6"/>
  <c r="A54" i="6"/>
  <c r="A55" i="6"/>
  <c r="A51" i="6"/>
  <c r="A46" i="6"/>
  <c r="A47" i="6"/>
  <c r="A48" i="6"/>
  <c r="A49" i="6"/>
  <c r="A50" i="6"/>
  <c r="A42" i="6"/>
  <c r="A43" i="6"/>
  <c r="A44" i="6"/>
  <c r="A45" i="6"/>
  <c r="A37" i="6"/>
  <c r="A32" i="6"/>
  <c r="A30" i="6"/>
  <c r="A23" i="6"/>
  <c r="A25" i="6"/>
  <c r="A13" i="6"/>
  <c r="A10" i="6"/>
  <c r="J202" i="6"/>
  <c r="K204" i="6" s="1"/>
  <c r="H202" i="6"/>
  <c r="I204" i="6" s="1"/>
  <c r="F202" i="6"/>
  <c r="G206" i="6" s="1"/>
  <c r="D202" i="6"/>
  <c r="E205" i="6" s="1"/>
  <c r="J192" i="6"/>
  <c r="K194" i="6" s="1"/>
  <c r="H192" i="6"/>
  <c r="I196" i="6" s="1"/>
  <c r="F192" i="6"/>
  <c r="G196" i="6" s="1"/>
  <c r="D192" i="6"/>
  <c r="E195" i="6" s="1"/>
  <c r="G213" i="6"/>
  <c r="G214" i="6"/>
  <c r="G215" i="6"/>
  <c r="G216" i="6"/>
  <c r="G217" i="6"/>
  <c r="G218" i="6"/>
  <c r="G219" i="6"/>
  <c r="G220" i="6"/>
  <c r="G221" i="6"/>
  <c r="G222" i="6"/>
  <c r="G223" i="6"/>
  <c r="G224" i="6"/>
  <c r="E213" i="6"/>
  <c r="E214" i="6"/>
  <c r="E215" i="6"/>
  <c r="E216" i="6"/>
  <c r="E217" i="6"/>
  <c r="E218" i="6"/>
  <c r="E219" i="6"/>
  <c r="E220" i="6"/>
  <c r="E221" i="6"/>
  <c r="E222" i="6"/>
  <c r="E223" i="6"/>
  <c r="E224" i="6"/>
  <c r="K126" i="6"/>
  <c r="K136" i="6" s="1"/>
  <c r="B111" i="3"/>
  <c r="B146" i="4" s="1"/>
  <c r="C111" i="3"/>
  <c r="C146" i="4" s="1"/>
  <c r="B112" i="3"/>
  <c r="B147" i="4" s="1"/>
  <c r="B113" i="3"/>
  <c r="B148" i="4" s="1"/>
  <c r="C113" i="3"/>
  <c r="C148" i="4" s="1"/>
  <c r="B114" i="3"/>
  <c r="B149" i="4" s="1"/>
  <c r="C114" i="3"/>
  <c r="C149" i="4" s="1"/>
  <c r="B115" i="3"/>
  <c r="B150" i="4" s="1"/>
  <c r="C115" i="3"/>
  <c r="C150" i="4" s="1"/>
  <c r="B116" i="3"/>
  <c r="B151" i="4" s="1"/>
  <c r="C116" i="3"/>
  <c r="C151" i="4" s="1"/>
  <c r="B117" i="3"/>
  <c r="B152" i="4" s="1"/>
  <c r="C117" i="3"/>
  <c r="C152" i="4" s="1"/>
  <c r="B118" i="3"/>
  <c r="B153" i="4" s="1"/>
  <c r="C118" i="3"/>
  <c r="C153" i="4" s="1"/>
  <c r="B119" i="3"/>
  <c r="B154" i="4" s="1"/>
  <c r="C119" i="3"/>
  <c r="C154" i="4" s="1"/>
  <c r="B120" i="3"/>
  <c r="B155" i="4" s="1"/>
  <c r="C120" i="3"/>
  <c r="C155" i="4" s="1"/>
  <c r="B121" i="3"/>
  <c r="B156" i="4" s="1"/>
  <c r="B122" i="3"/>
  <c r="B157" i="4" s="1"/>
  <c r="B123" i="3"/>
  <c r="C123" i="3"/>
  <c r="C158" i="4" s="1"/>
  <c r="B124" i="3"/>
  <c r="B159" i="4" s="1"/>
  <c r="C124" i="3"/>
  <c r="C159" i="4" s="1"/>
  <c r="B53" i="3"/>
  <c r="B115" i="4" s="1"/>
  <c r="C53" i="3"/>
  <c r="C115" i="4" s="1"/>
  <c r="B54" i="3"/>
  <c r="B116" i="4" s="1"/>
  <c r="C56" i="3"/>
  <c r="C118" i="4" s="1"/>
  <c r="B57" i="3"/>
  <c r="B119" i="4" s="1"/>
  <c r="B58" i="3"/>
  <c r="B120" i="4" s="1"/>
  <c r="C58" i="3"/>
  <c r="C120" i="4" s="1"/>
  <c r="B59" i="3"/>
  <c r="B121" i="4" s="1"/>
  <c r="B61" i="3"/>
  <c r="B123" i="4" s="1"/>
  <c r="B62" i="3"/>
  <c r="B124" i="4" s="1"/>
  <c r="C62" i="3"/>
  <c r="C124" i="4" s="1"/>
  <c r="B63" i="3"/>
  <c r="B125" i="4" s="1"/>
  <c r="C63" i="3"/>
  <c r="C125" i="4" s="1"/>
  <c r="B64" i="3"/>
  <c r="B126" i="4" s="1"/>
  <c r="C64" i="3"/>
  <c r="C126" i="4" s="1"/>
  <c r="B65" i="3"/>
  <c r="B127" i="4" s="1"/>
  <c r="C65" i="3"/>
  <c r="C127" i="4" s="1"/>
  <c r="B66" i="3"/>
  <c r="B128" i="4" s="1"/>
  <c r="C66" i="3"/>
  <c r="C128" i="4" s="1"/>
  <c r="B67" i="3"/>
  <c r="B129" i="4" s="1"/>
  <c r="C67" i="3"/>
  <c r="C129" i="4" s="1"/>
  <c r="B68" i="3"/>
  <c r="B130" i="4" s="1"/>
  <c r="B69" i="3"/>
  <c r="B131" i="4" s="1"/>
  <c r="C69" i="3"/>
  <c r="C131" i="4" s="1"/>
  <c r="B70" i="3"/>
  <c r="B132" i="4" s="1"/>
  <c r="C70" i="3"/>
  <c r="C132" i="4" s="1"/>
  <c r="B71" i="3"/>
  <c r="B133" i="4" s="1"/>
  <c r="C71" i="3"/>
  <c r="C133" i="4" s="1"/>
  <c r="B72" i="3"/>
  <c r="B134" i="4" s="1"/>
  <c r="B73" i="3"/>
  <c r="B135" i="4" s="1"/>
  <c r="C73" i="3"/>
  <c r="C135" i="4" s="1"/>
  <c r="B74" i="3"/>
  <c r="B136" i="4" s="1"/>
  <c r="B75" i="3"/>
  <c r="B137" i="4" s="1"/>
  <c r="C75" i="3"/>
  <c r="C137" i="4" s="1"/>
  <c r="B76" i="3"/>
  <c r="B138" i="4" s="1"/>
  <c r="B77" i="3"/>
  <c r="B139" i="4" s="1"/>
  <c r="C77" i="3"/>
  <c r="C139" i="4" s="1"/>
  <c r="B78" i="3"/>
  <c r="B140" i="4" s="1"/>
  <c r="B79" i="3"/>
  <c r="B141" i="4" s="1"/>
  <c r="C79" i="3"/>
  <c r="C141" i="4" s="1"/>
  <c r="B80" i="3"/>
  <c r="B142" i="4" s="1"/>
  <c r="C80" i="3"/>
  <c r="C142" i="4" s="1"/>
  <c r="B137" i="3"/>
  <c r="C137" i="3"/>
  <c r="B138" i="3"/>
  <c r="C138" i="3"/>
  <c r="A136" i="3"/>
  <c r="B136" i="3"/>
  <c r="C136" i="3"/>
  <c r="B135" i="3"/>
  <c r="C135" i="3"/>
  <c r="B134" i="3"/>
  <c r="C134" i="3"/>
  <c r="B133" i="3"/>
  <c r="C133" i="3"/>
  <c r="B132" i="3"/>
  <c r="B130" i="3"/>
  <c r="C130" i="3"/>
  <c r="B129" i="3"/>
  <c r="B128" i="3"/>
  <c r="A124" i="3"/>
  <c r="A123" i="3"/>
  <c r="A119" i="3"/>
  <c r="A114" i="3"/>
  <c r="A111" i="3"/>
  <c r="A107" i="3"/>
  <c r="B107" i="3"/>
  <c r="C107" i="3"/>
  <c r="A105" i="3"/>
  <c r="B105" i="3"/>
  <c r="C105" i="3"/>
  <c r="B106" i="3"/>
  <c r="C106" i="3"/>
  <c r="B103" i="3"/>
  <c r="B104" i="3"/>
  <c r="C104" i="3"/>
  <c r="B102" i="3"/>
  <c r="C102" i="3"/>
  <c r="B101" i="3"/>
  <c r="B100" i="3"/>
  <c r="C100" i="3"/>
  <c r="B99" i="3"/>
  <c r="C99" i="3"/>
  <c r="B98" i="3"/>
  <c r="C98" i="3"/>
  <c r="B97" i="3"/>
  <c r="B96" i="3"/>
  <c r="A95" i="3"/>
  <c r="B95" i="3"/>
  <c r="B94" i="3"/>
  <c r="C94" i="3"/>
  <c r="B93" i="3"/>
  <c r="C93" i="3"/>
  <c r="A92" i="3"/>
  <c r="B92" i="3"/>
  <c r="C92" i="3"/>
  <c r="C91" i="3"/>
  <c r="A90" i="3"/>
  <c r="C89" i="3"/>
  <c r="A88" i="3"/>
  <c r="B88" i="3"/>
  <c r="B84" i="3"/>
  <c r="A80" i="3"/>
  <c r="A79" i="3"/>
  <c r="A71" i="3"/>
  <c r="A58" i="3"/>
  <c r="A50" i="3"/>
  <c r="A51" i="3"/>
  <c r="B49" i="3"/>
  <c r="C49" i="3"/>
  <c r="C50" i="3"/>
  <c r="B51" i="3"/>
  <c r="B52" i="3"/>
  <c r="B48" i="3"/>
  <c r="C48" i="3"/>
  <c r="B42" i="3"/>
  <c r="C43" i="3"/>
  <c r="B44" i="3"/>
  <c r="B46" i="3"/>
  <c r="C46" i="3"/>
  <c r="A22" i="3"/>
  <c r="A27" i="3"/>
  <c r="A29" i="3"/>
  <c r="A32" i="3"/>
  <c r="A36" i="3"/>
  <c r="B17" i="3"/>
  <c r="B19" i="3"/>
  <c r="B20" i="3"/>
  <c r="C20" i="3"/>
  <c r="B21" i="3"/>
  <c r="B24" i="3"/>
  <c r="C24" i="3"/>
  <c r="B25" i="3"/>
  <c r="B28" i="3"/>
  <c r="C28" i="3"/>
  <c r="B29" i="3"/>
  <c r="B30" i="3"/>
  <c r="C31" i="3"/>
  <c r="B32" i="3"/>
  <c r="C32" i="3"/>
  <c r="B34" i="3"/>
  <c r="C34" i="3"/>
  <c r="C36" i="3"/>
  <c r="B37" i="3"/>
  <c r="C37" i="3"/>
  <c r="B38" i="3"/>
  <c r="C38" i="3"/>
  <c r="B16" i="3"/>
  <c r="C16" i="3"/>
  <c r="C15" i="3"/>
  <c r="B13" i="3"/>
  <c r="A12" i="3"/>
  <c r="B12" i="3"/>
  <c r="C12" i="3"/>
  <c r="M132" i="3"/>
  <c r="L132" i="3"/>
  <c r="M130" i="3"/>
  <c r="M131" i="3"/>
  <c r="M134" i="3"/>
  <c r="M135" i="3"/>
  <c r="L131" i="3"/>
  <c r="L133" i="3"/>
  <c r="L134" i="3"/>
  <c r="L135" i="3"/>
  <c r="V7" i="3"/>
  <c r="A157" i="4"/>
  <c r="A149" i="4"/>
  <c r="A148" i="4"/>
  <c r="B158" i="4"/>
  <c r="A136" i="4"/>
  <c r="A128" i="4"/>
  <c r="A121" i="4"/>
  <c r="B111" i="4"/>
  <c r="C111" i="4"/>
  <c r="A110" i="4"/>
  <c r="B109" i="4"/>
  <c r="C109" i="4"/>
  <c r="B110" i="4"/>
  <c r="C110" i="4"/>
  <c r="B107" i="4"/>
  <c r="B108" i="4"/>
  <c r="C108" i="4"/>
  <c r="B106" i="4"/>
  <c r="C106" i="4"/>
  <c r="B105" i="4"/>
  <c r="B104" i="4"/>
  <c r="C104" i="4"/>
  <c r="B103" i="4"/>
  <c r="C103" i="4"/>
  <c r="B102" i="4"/>
  <c r="A101" i="4"/>
  <c r="B101" i="4"/>
  <c r="C101" i="4"/>
  <c r="B100" i="4"/>
  <c r="B99" i="4"/>
  <c r="B98" i="4"/>
  <c r="B97" i="4"/>
  <c r="C97" i="4"/>
  <c r="B96" i="4"/>
  <c r="C96" i="4"/>
  <c r="C95" i="4"/>
  <c r="D91" i="4"/>
  <c r="D90" i="4"/>
  <c r="B86" i="4"/>
  <c r="C86" i="4"/>
  <c r="A85" i="4"/>
  <c r="B85" i="4"/>
  <c r="C85" i="4"/>
  <c r="B83" i="4"/>
  <c r="C83" i="4"/>
  <c r="B82" i="4"/>
  <c r="C82" i="4"/>
  <c r="B81" i="4"/>
  <c r="C81" i="4"/>
  <c r="B77" i="4"/>
  <c r="C77" i="4"/>
  <c r="B76" i="4"/>
  <c r="C76" i="4"/>
  <c r="B75" i="4"/>
  <c r="C75" i="4"/>
  <c r="B74" i="4"/>
  <c r="C74" i="4"/>
  <c r="A73" i="4"/>
  <c r="B64" i="4"/>
  <c r="C64" i="4"/>
  <c r="B60" i="4"/>
  <c r="C60" i="4"/>
  <c r="B62" i="4"/>
  <c r="C62" i="4"/>
  <c r="B63" i="4"/>
  <c r="A59" i="4"/>
  <c r="B58" i="4"/>
  <c r="C59" i="4"/>
  <c r="C57" i="4"/>
  <c r="B55" i="4"/>
  <c r="C55" i="4"/>
  <c r="B53" i="4"/>
  <c r="C53" i="4"/>
  <c r="B52" i="4"/>
  <c r="C52" i="4"/>
  <c r="C51" i="4"/>
  <c r="A49" i="4"/>
  <c r="B49" i="4"/>
  <c r="B47" i="4"/>
  <c r="B48" i="4"/>
  <c r="C48" i="4"/>
  <c r="B45" i="4"/>
  <c r="B46" i="4"/>
  <c r="C46" i="4"/>
  <c r="B41" i="4"/>
  <c r="A39" i="4"/>
  <c r="C39" i="4"/>
  <c r="B38" i="4"/>
  <c r="C37" i="4"/>
  <c r="B36" i="4"/>
  <c r="C35" i="4"/>
  <c r="B32" i="4"/>
  <c r="B33" i="4"/>
  <c r="A28" i="4"/>
  <c r="B31" i="4"/>
  <c r="C31" i="4"/>
  <c r="B28" i="4"/>
  <c r="C28" i="4"/>
  <c r="B29" i="4"/>
  <c r="B27" i="4"/>
  <c r="C27" i="4"/>
  <c r="C22" i="4"/>
  <c r="B21" i="4"/>
  <c r="C21" i="4"/>
  <c r="A17" i="4"/>
  <c r="B16" i="4"/>
  <c r="C15" i="4"/>
  <c r="B15" i="4"/>
  <c r="C14" i="4"/>
  <c r="B10" i="4"/>
  <c r="C10" i="4"/>
  <c r="C9" i="4"/>
  <c r="E92" i="4"/>
  <c r="L7" i="4"/>
  <c r="L10" i="4"/>
  <c r="D153" i="4"/>
  <c r="D133" i="4"/>
  <c r="D134" i="4"/>
  <c r="D110" i="4"/>
  <c r="D107" i="4"/>
  <c r="D108" i="4"/>
  <c r="D106" i="4"/>
  <c r="D105" i="4"/>
  <c r="D103" i="4"/>
  <c r="D102" i="4"/>
  <c r="D100" i="4"/>
  <c r="D97" i="4"/>
  <c r="D83" i="4"/>
  <c r="D82" i="4"/>
  <c r="D76" i="4"/>
  <c r="D75" i="4"/>
  <c r="D64" i="4"/>
  <c r="D65" i="4"/>
  <c r="D60" i="4"/>
  <c r="D61" i="4"/>
  <c r="D62" i="4"/>
  <c r="D58" i="4"/>
  <c r="D59" i="4"/>
  <c r="D57" i="4"/>
  <c r="D54" i="4"/>
  <c r="D52" i="4"/>
  <c r="D51" i="4"/>
  <c r="D49" i="4"/>
  <c r="D50" i="4"/>
  <c r="D48" i="4"/>
  <c r="D47" i="4"/>
  <c r="D46" i="4"/>
  <c r="D41" i="4"/>
  <c r="D39" i="4"/>
  <c r="D40" i="4"/>
  <c r="D38" i="4"/>
  <c r="D37" i="4"/>
  <c r="D36" i="4"/>
  <c r="D35" i="4"/>
  <c r="D33" i="4"/>
  <c r="D28" i="4"/>
  <c r="D29" i="4"/>
  <c r="D30" i="4"/>
  <c r="D31" i="4"/>
  <c r="D23" i="4"/>
  <c r="D22" i="4"/>
  <c r="D17" i="4"/>
  <c r="D16" i="4"/>
  <c r="D15" i="4"/>
  <c r="D95" i="4"/>
  <c r="D81" i="4"/>
  <c r="D21" i="4"/>
  <c r="D9" i="4"/>
  <c r="E170" i="7"/>
  <c r="E171" i="7"/>
  <c r="E172" i="7"/>
  <c r="E173" i="7"/>
  <c r="E174" i="7"/>
  <c r="E175" i="7"/>
  <c r="E176" i="7"/>
  <c r="C164" i="7"/>
  <c r="C193" i="7"/>
  <c r="D187" i="7" s="1"/>
  <c r="B158" i="7" s="1"/>
  <c r="B171" i="7" s="1"/>
  <c r="G121" i="7"/>
  <c r="B141" i="7"/>
  <c r="C141" i="7"/>
  <c r="B140" i="7"/>
  <c r="C140" i="7"/>
  <c r="B139" i="7"/>
  <c r="A138" i="7"/>
  <c r="B138" i="7"/>
  <c r="C138" i="7"/>
  <c r="A136" i="7"/>
  <c r="B135" i="7"/>
  <c r="C135" i="7"/>
  <c r="A131" i="7"/>
  <c r="B131" i="7"/>
  <c r="B130" i="7"/>
  <c r="C130" i="7"/>
  <c r="B129" i="7"/>
  <c r="B128" i="7"/>
  <c r="C128" i="7"/>
  <c r="B127" i="7"/>
  <c r="C127" i="7"/>
  <c r="B125" i="7"/>
  <c r="C125" i="7"/>
  <c r="B124" i="7"/>
  <c r="A119" i="7"/>
  <c r="B119" i="7"/>
  <c r="C119" i="7"/>
  <c r="B118" i="7"/>
  <c r="B117" i="7"/>
  <c r="B116" i="7"/>
  <c r="B115" i="7"/>
  <c r="C115" i="7"/>
  <c r="B114" i="7"/>
  <c r="A113" i="7"/>
  <c r="B113" i="7"/>
  <c r="B112" i="7"/>
  <c r="C112" i="7"/>
  <c r="C111" i="7"/>
  <c r="B108" i="7"/>
  <c r="B107" i="7"/>
  <c r="C106" i="7"/>
  <c r="A104" i="7"/>
  <c r="B105" i="7"/>
  <c r="C105" i="7"/>
  <c r="A99" i="7"/>
  <c r="B99" i="7"/>
  <c r="C99" i="7"/>
  <c r="B98" i="7"/>
  <c r="C98" i="7"/>
  <c r="B97" i="7"/>
  <c r="A96" i="7"/>
  <c r="B96" i="7"/>
  <c r="C96" i="7"/>
  <c r="B95" i="7"/>
  <c r="C95" i="7"/>
  <c r="B94" i="7"/>
  <c r="B93" i="7"/>
  <c r="C93" i="7"/>
  <c r="B92" i="7"/>
  <c r="C92" i="7"/>
  <c r="B90" i="7"/>
  <c r="C90" i="7"/>
  <c r="B91" i="7"/>
  <c r="C91" i="7"/>
  <c r="B89" i="7"/>
  <c r="C89" i="7"/>
  <c r="C88" i="7"/>
  <c r="C86" i="7"/>
  <c r="A85" i="7"/>
  <c r="C85" i="7"/>
  <c r="B84" i="7"/>
  <c r="B82" i="7"/>
  <c r="B81" i="7"/>
  <c r="B80" i="7"/>
  <c r="C80" i="7"/>
  <c r="A76" i="7"/>
  <c r="B76" i="7"/>
  <c r="C76" i="7"/>
  <c r="A74" i="7"/>
  <c r="B74" i="7"/>
  <c r="C74" i="7"/>
  <c r="B75" i="7"/>
  <c r="B73" i="7"/>
  <c r="B72" i="7"/>
  <c r="C72" i="7"/>
  <c r="B71" i="7"/>
  <c r="A62" i="7"/>
  <c r="A63" i="7"/>
  <c r="A64" i="7"/>
  <c r="A65" i="7"/>
  <c r="B62" i="7"/>
  <c r="C62" i="7"/>
  <c r="B63" i="7"/>
  <c r="B64" i="7"/>
  <c r="C64" i="7"/>
  <c r="B65" i="7"/>
  <c r="C65" i="7"/>
  <c r="B60" i="7"/>
  <c r="C60" i="7"/>
  <c r="B61" i="7"/>
  <c r="C61" i="7"/>
  <c r="B58" i="7"/>
  <c r="B59" i="7"/>
  <c r="C59" i="7"/>
  <c r="B57" i="7"/>
  <c r="C57" i="7"/>
  <c r="B56" i="7"/>
  <c r="C56" i="7"/>
  <c r="A55" i="7"/>
  <c r="B55" i="7"/>
  <c r="C55" i="7"/>
  <c r="B54" i="7"/>
  <c r="B53" i="7"/>
  <c r="B51" i="7"/>
  <c r="C51" i="7"/>
  <c r="B52" i="7"/>
  <c r="B50" i="7"/>
  <c r="C50" i="7"/>
  <c r="C49" i="7"/>
  <c r="B47" i="7"/>
  <c r="C47" i="7"/>
  <c r="B48" i="7"/>
  <c r="C48" i="7"/>
  <c r="B46" i="7"/>
  <c r="C46" i="7"/>
  <c r="B44" i="7"/>
  <c r="B43" i="7"/>
  <c r="A42" i="7"/>
  <c r="B42" i="7"/>
  <c r="C42" i="7"/>
  <c r="C40" i="7"/>
  <c r="A39" i="7"/>
  <c r="B38" i="7"/>
  <c r="B39" i="7"/>
  <c r="C39" i="7"/>
  <c r="B37" i="7"/>
  <c r="C37" i="7"/>
  <c r="B36" i="7"/>
  <c r="C36" i="7"/>
  <c r="C35" i="7"/>
  <c r="B34" i="7"/>
  <c r="C34" i="7"/>
  <c r="B33" i="7"/>
  <c r="C33" i="7"/>
  <c r="B27" i="7"/>
  <c r="B26" i="7"/>
  <c r="C26" i="7"/>
  <c r="B25" i="7"/>
  <c r="C25" i="7"/>
  <c r="B24" i="7"/>
  <c r="B23" i="7"/>
  <c r="C23" i="7"/>
  <c r="A22" i="7"/>
  <c r="B22" i="7"/>
  <c r="C22" i="7"/>
  <c r="A21" i="7"/>
  <c r="B21" i="7"/>
  <c r="C21" i="7"/>
  <c r="B19" i="7"/>
  <c r="C19" i="7"/>
  <c r="B20" i="7"/>
  <c r="C20" i="7"/>
  <c r="B18" i="7"/>
  <c r="C18" i="7"/>
  <c r="B15" i="7"/>
  <c r="C15" i="7"/>
  <c r="B14" i="7"/>
  <c r="B12" i="7"/>
  <c r="C13" i="7"/>
  <c r="A11" i="7"/>
  <c r="B11" i="7"/>
  <c r="C9" i="7"/>
  <c r="B10" i="7"/>
  <c r="C10" i="7"/>
  <c r="B8" i="7"/>
  <c r="C8" i="7"/>
  <c r="B7" i="7"/>
  <c r="C7" i="7"/>
  <c r="I22" i="21" l="1"/>
  <c r="I44" i="21"/>
  <c r="I59" i="21"/>
  <c r="H123" i="21"/>
  <c r="H63" i="21"/>
  <c r="I99" i="21"/>
  <c r="E33" i="27"/>
  <c r="E32" i="27"/>
  <c r="E28" i="27"/>
  <c r="E25" i="27"/>
  <c r="B42" i="27"/>
  <c r="H41" i="27"/>
  <c r="E31" i="27"/>
  <c r="B38" i="27"/>
  <c r="B150" i="27"/>
  <c r="B151" i="27"/>
  <c r="G13" i="27"/>
  <c r="H12" i="27"/>
  <c r="F8" i="27"/>
  <c r="C75" i="27"/>
  <c r="C74" i="27"/>
  <c r="C149" i="27"/>
  <c r="C146" i="27"/>
  <c r="C148" i="27"/>
  <c r="C151" i="27"/>
  <c r="C147" i="27"/>
  <c r="D109" i="27"/>
  <c r="D105" i="27"/>
  <c r="D108" i="27"/>
  <c r="D103" i="27"/>
  <c r="E74" i="27"/>
  <c r="E77" i="27"/>
  <c r="E163" i="27"/>
  <c r="E162" i="27"/>
  <c r="E165" i="27"/>
  <c r="E160" i="27"/>
  <c r="E164" i="27"/>
  <c r="H66" i="27"/>
  <c r="B60" i="27"/>
  <c r="H53" i="27"/>
  <c r="H59" i="27"/>
  <c r="H58" i="27"/>
  <c r="H52" i="27"/>
  <c r="H56" i="27"/>
  <c r="H62" i="27"/>
  <c r="G111" i="27"/>
  <c r="G109" i="27"/>
  <c r="G108" i="27"/>
  <c r="G112" i="27"/>
  <c r="H136" i="27"/>
  <c r="H137" i="27"/>
  <c r="H134" i="27"/>
  <c r="D94" i="6"/>
  <c r="D55" i="4"/>
  <c r="D21" i="3"/>
  <c r="D32" i="4"/>
  <c r="D13" i="6"/>
  <c r="C97" i="7"/>
  <c r="C139" i="7"/>
  <c r="C17" i="4"/>
  <c r="C100" i="4"/>
  <c r="C107" i="4"/>
  <c r="B105" i="6"/>
  <c r="E26" i="27"/>
  <c r="D106" i="27"/>
  <c r="D52" i="7"/>
  <c r="D101" i="4"/>
  <c r="C102" i="6"/>
  <c r="C143" i="8"/>
  <c r="C97" i="6"/>
  <c r="C41" i="7"/>
  <c r="C61" i="4"/>
  <c r="C12" i="7"/>
  <c r="C41" i="3"/>
  <c r="C38" i="4"/>
  <c r="C20" i="6"/>
  <c r="C8" i="6"/>
  <c r="C45" i="4"/>
  <c r="H51" i="27"/>
  <c r="D102" i="27"/>
  <c r="G173" i="27"/>
  <c r="G171" i="27"/>
  <c r="G172" i="27"/>
  <c r="C20" i="8"/>
  <c r="C118" i="7"/>
  <c r="C74" i="6"/>
  <c r="C78" i="3"/>
  <c r="C140" i="4" s="1"/>
  <c r="F161" i="11"/>
  <c r="F166" i="11" s="1"/>
  <c r="C122" i="3"/>
  <c r="C157" i="4" s="1"/>
  <c r="B160" i="11"/>
  <c r="B164" i="11" s="1"/>
  <c r="C117" i="6"/>
  <c r="C27" i="7"/>
  <c r="D157" i="11"/>
  <c r="D158" i="11" s="1"/>
  <c r="C71" i="6"/>
  <c r="C76" i="3"/>
  <c r="C138" i="4" s="1"/>
  <c r="C131" i="7"/>
  <c r="C69" i="6"/>
  <c r="E146" i="11"/>
  <c r="C92" i="8"/>
  <c r="B145" i="11"/>
  <c r="B150" i="11" s="1"/>
  <c r="C113" i="6"/>
  <c r="C24" i="7"/>
  <c r="C74" i="3"/>
  <c r="C136" i="4" s="1"/>
  <c r="E141" i="11"/>
  <c r="G155" i="11" s="1"/>
  <c r="D140" i="11"/>
  <c r="D141" i="11" s="1"/>
  <c r="C180" i="8"/>
  <c r="C64" i="6"/>
  <c r="C62" i="6"/>
  <c r="C71" i="8"/>
  <c r="H137" i="11"/>
  <c r="H141" i="11" s="1"/>
  <c r="C61" i="6"/>
  <c r="C72" i="3"/>
  <c r="C134" i="4" s="1"/>
  <c r="C94" i="7"/>
  <c r="G135" i="11"/>
  <c r="G136" i="11" s="1"/>
  <c r="C179" i="8"/>
  <c r="C60" i="6"/>
  <c r="C131" i="11"/>
  <c r="C161" i="8"/>
  <c r="C101" i="3"/>
  <c r="C105" i="4"/>
  <c r="C129" i="7"/>
  <c r="C114" i="7"/>
  <c r="C58" i="6"/>
  <c r="D129" i="11"/>
  <c r="D130" i="11" s="1"/>
  <c r="C88" i="8"/>
  <c r="B127" i="11"/>
  <c r="B130" i="11" s="1"/>
  <c r="C132" i="3"/>
  <c r="C53" i="7"/>
  <c r="C56" i="6"/>
  <c r="H123" i="11"/>
  <c r="C68" i="3"/>
  <c r="C130" i="4" s="1"/>
  <c r="C9" i="8"/>
  <c r="C55" i="6"/>
  <c r="F117" i="11"/>
  <c r="F119" i="11" s="1"/>
  <c r="C97" i="3"/>
  <c r="C52" i="7"/>
  <c r="C128" i="6"/>
  <c r="C128" i="8"/>
  <c r="H112" i="11"/>
  <c r="H113" i="11" s="1"/>
  <c r="C103" i="8"/>
  <c r="C95" i="3"/>
  <c r="C99" i="4"/>
  <c r="C113" i="7"/>
  <c r="C48" i="6"/>
  <c r="F109" i="11"/>
  <c r="F110" i="11" s="1"/>
  <c r="C175" i="8"/>
  <c r="C112" i="3"/>
  <c r="C147" i="4" s="1"/>
  <c r="C153" i="8"/>
  <c r="H108" i="11"/>
  <c r="H109" i="11" s="1"/>
  <c r="D98" i="11"/>
  <c r="D105" i="11" s="1"/>
  <c r="C43" i="6"/>
  <c r="C129" i="3"/>
  <c r="D168" i="11"/>
  <c r="D169" i="11" s="1"/>
  <c r="C63" i="7"/>
  <c r="F138" i="27"/>
  <c r="C150" i="27"/>
  <c r="C98" i="4"/>
  <c r="C102" i="4"/>
  <c r="C53" i="6"/>
  <c r="C15" i="8"/>
  <c r="C36" i="8"/>
  <c r="C80" i="8"/>
  <c r="E167" i="18"/>
  <c r="B67" i="11"/>
  <c r="H69" i="11" s="1"/>
  <c r="C54" i="7"/>
  <c r="C75" i="7"/>
  <c r="C109" i="7"/>
  <c r="C50" i="4"/>
  <c r="B49" i="7"/>
  <c r="C116" i="7"/>
  <c r="C13" i="3"/>
  <c r="C121" i="3"/>
  <c r="C156" i="4" s="1"/>
  <c r="C46" i="6"/>
  <c r="C70" i="6"/>
  <c r="C114" i="6"/>
  <c r="C30" i="8"/>
  <c r="C182" i="8"/>
  <c r="G112" i="11"/>
  <c r="G116" i="11" s="1"/>
  <c r="C43" i="7"/>
  <c r="C73" i="7"/>
  <c r="C83" i="7"/>
  <c r="C16" i="4"/>
  <c r="B23" i="4"/>
  <c r="C36" i="4"/>
  <c r="C40" i="4"/>
  <c r="C47" i="4"/>
  <c r="B57" i="4"/>
  <c r="C23" i="3"/>
  <c r="C44" i="3"/>
  <c r="C51" i="3"/>
  <c r="B90" i="3"/>
  <c r="A93" i="3"/>
  <c r="A133" i="3"/>
  <c r="C57" i="3"/>
  <c r="C119" i="4" s="1"/>
  <c r="C14" i="6"/>
  <c r="C30" i="6"/>
  <c r="C35" i="6"/>
  <c r="B102" i="6"/>
  <c r="C8" i="8"/>
  <c r="C26" i="8"/>
  <c r="B65" i="8"/>
  <c r="C77" i="8"/>
  <c r="A155" i="8"/>
  <c r="C168" i="8"/>
  <c r="E77" i="11"/>
  <c r="E83" i="11" s="1"/>
  <c r="H8" i="27"/>
  <c r="C17" i="27"/>
  <c r="G27" i="27"/>
  <c r="F31" i="27"/>
  <c r="E45" i="27"/>
  <c r="F64" i="27"/>
  <c r="H70" i="27"/>
  <c r="B83" i="27"/>
  <c r="E92" i="27"/>
  <c r="D131" i="27"/>
  <c r="H144" i="27"/>
  <c r="B160" i="27"/>
  <c r="H171" i="27"/>
  <c r="D22" i="6"/>
  <c r="G70" i="11"/>
  <c r="G78" i="11" s="1"/>
  <c r="B69" i="7"/>
  <c r="B85" i="7"/>
  <c r="C110" i="7"/>
  <c r="C34" i="4"/>
  <c r="B37" i="4"/>
  <c r="C65" i="4"/>
  <c r="A16" i="3"/>
  <c r="B55" i="3"/>
  <c r="B117" i="4" s="1"/>
  <c r="C12" i="6"/>
  <c r="B20" i="6"/>
  <c r="C28" i="6"/>
  <c r="C38" i="6"/>
  <c r="C19" i="8"/>
  <c r="D14" i="27"/>
  <c r="E36" i="27"/>
  <c r="D40" i="27"/>
  <c r="H80" i="27"/>
  <c r="E89" i="27"/>
  <c r="F95" i="27"/>
  <c r="H122" i="27"/>
  <c r="G142" i="27"/>
  <c r="H145" i="27"/>
  <c r="H169" i="27"/>
  <c r="C71" i="7"/>
  <c r="B104" i="7"/>
  <c r="B110" i="7"/>
  <c r="C63" i="4"/>
  <c r="C27" i="3"/>
  <c r="A106" i="3"/>
  <c r="A120" i="3"/>
  <c r="C54" i="3"/>
  <c r="C116" i="4" s="1"/>
  <c r="B38" i="6"/>
  <c r="B100" i="6"/>
  <c r="B170" i="8"/>
  <c r="H23" i="27"/>
  <c r="F29" i="27"/>
  <c r="F61" i="27"/>
  <c r="B81" i="27"/>
  <c r="C85" i="27"/>
  <c r="E96" i="27"/>
  <c r="B120" i="27"/>
  <c r="B123" i="27"/>
  <c r="H142" i="27"/>
  <c r="G166" i="27"/>
  <c r="D20" i="3"/>
  <c r="C103" i="7"/>
  <c r="C14" i="7"/>
  <c r="B40" i="7"/>
  <c r="C44" i="7"/>
  <c r="B70" i="7"/>
  <c r="C84" i="7"/>
  <c r="B87" i="7"/>
  <c r="B22" i="4"/>
  <c r="C33" i="4"/>
  <c r="C41" i="4"/>
  <c r="B51" i="4"/>
  <c r="B39" i="3"/>
  <c r="B35" i="3"/>
  <c r="C30" i="3"/>
  <c r="B26" i="3"/>
  <c r="B47" i="3"/>
  <c r="C42" i="3"/>
  <c r="B89" i="3"/>
  <c r="C11" i="6"/>
  <c r="B16" i="6"/>
  <c r="B21" i="6"/>
  <c r="B93" i="6"/>
  <c r="C7" i="8"/>
  <c r="C57" i="8"/>
  <c r="B78" i="8"/>
  <c r="C173" i="8"/>
  <c r="H30" i="11"/>
  <c r="H32" i="11" s="1"/>
  <c r="B11" i="27"/>
  <c r="H16" i="27"/>
  <c r="D19" i="27"/>
  <c r="G29" i="27"/>
  <c r="E51" i="27"/>
  <c r="F63" i="27"/>
  <c r="E91" i="27"/>
  <c r="E95" i="27"/>
  <c r="B104" i="27"/>
  <c r="G119" i="27"/>
  <c r="D133" i="27"/>
  <c r="B159" i="27"/>
  <c r="H162" i="27"/>
  <c r="D170" i="11"/>
  <c r="H177" i="11"/>
  <c r="H179" i="11"/>
  <c r="H176" i="11"/>
  <c r="D174" i="11"/>
  <c r="D173" i="11"/>
  <c r="D175" i="11"/>
  <c r="H178" i="11"/>
  <c r="E171" i="18"/>
  <c r="F179" i="18"/>
  <c r="E175" i="18"/>
  <c r="E173" i="18"/>
  <c r="F175" i="18"/>
  <c r="E174" i="18"/>
  <c r="F174" i="18"/>
  <c r="F178" i="18"/>
  <c r="F177" i="18"/>
  <c r="F173" i="18"/>
  <c r="F176" i="18"/>
  <c r="D35" i="3"/>
  <c r="G175" i="27"/>
  <c r="G174" i="27"/>
  <c r="G176" i="27"/>
  <c r="E170" i="11"/>
  <c r="F176" i="11"/>
  <c r="F179" i="11"/>
  <c r="F177" i="11"/>
  <c r="F178" i="11"/>
  <c r="F173" i="11"/>
  <c r="F175" i="11"/>
  <c r="F174" i="11"/>
  <c r="G175" i="18"/>
  <c r="G174" i="18"/>
  <c r="G173" i="18"/>
  <c r="H174" i="18"/>
  <c r="H175" i="18"/>
  <c r="H173" i="18"/>
  <c r="K107" i="6"/>
  <c r="H170" i="11"/>
  <c r="H174" i="11"/>
  <c r="H173" i="11"/>
  <c r="H175" i="11"/>
  <c r="C30" i="4"/>
  <c r="B39" i="4"/>
  <c r="B59" i="4"/>
  <c r="B23" i="3"/>
  <c r="C52" i="3"/>
  <c r="A117" i="3"/>
  <c r="C61" i="3"/>
  <c r="C123" i="4" s="1"/>
  <c r="C24" i="6"/>
  <c r="B35" i="6"/>
  <c r="C92" i="6"/>
  <c r="B101" i="6"/>
  <c r="B25" i="8"/>
  <c r="B69" i="8"/>
  <c r="B135" i="8"/>
  <c r="E46" i="11"/>
  <c r="C15" i="11"/>
  <c r="C18" i="11" s="1"/>
  <c r="F77" i="11"/>
  <c r="F82" i="11" s="1"/>
  <c r="F48" i="11"/>
  <c r="H9" i="27"/>
  <c r="G12" i="27"/>
  <c r="H15" i="27"/>
  <c r="E18" i="27"/>
  <c r="G28" i="27"/>
  <c r="G36" i="27"/>
  <c r="B62" i="27"/>
  <c r="F66" i="27"/>
  <c r="F71" i="27"/>
  <c r="C81" i="27"/>
  <c r="C84" i="27"/>
  <c r="B91" i="27"/>
  <c r="B94" i="27"/>
  <c r="E98" i="27"/>
  <c r="H123" i="27"/>
  <c r="D137" i="27"/>
  <c r="H161" i="27"/>
  <c r="B179" i="18"/>
  <c r="B172" i="18"/>
  <c r="B173" i="18"/>
  <c r="B178" i="18"/>
  <c r="B177" i="18"/>
  <c r="B176" i="18"/>
  <c r="B174" i="18"/>
  <c r="B175" i="18"/>
  <c r="A26" i="3"/>
  <c r="B136" i="7"/>
  <c r="C14" i="3"/>
  <c r="B36" i="3"/>
  <c r="B27" i="3"/>
  <c r="C22" i="3"/>
  <c r="B18" i="3"/>
  <c r="A20" i="3"/>
  <c r="A56" i="3"/>
  <c r="B14" i="6"/>
  <c r="C98" i="6"/>
  <c r="C103" i="6"/>
  <c r="E47" i="11"/>
  <c r="B29" i="11"/>
  <c r="D38" i="11" s="1"/>
  <c r="C87" i="11"/>
  <c r="F16" i="27"/>
  <c r="D50" i="27"/>
  <c r="D58" i="27"/>
  <c r="F72" i="27"/>
  <c r="F77" i="27"/>
  <c r="F87" i="27"/>
  <c r="C91" i="27"/>
  <c r="G118" i="27"/>
  <c r="H121" i="27"/>
  <c r="E139" i="27"/>
  <c r="H143" i="27"/>
  <c r="G164" i="27"/>
  <c r="G167" i="27"/>
  <c r="D139" i="7"/>
  <c r="B170" i="11"/>
  <c r="B172" i="11"/>
  <c r="B173" i="11"/>
  <c r="C176" i="18"/>
  <c r="C179" i="18"/>
  <c r="C177" i="18"/>
  <c r="C175" i="18"/>
  <c r="C178" i="18"/>
  <c r="C174" i="18"/>
  <c r="C173" i="18"/>
  <c r="D46" i="3"/>
  <c r="D89" i="3"/>
  <c r="D141" i="8"/>
  <c r="B14" i="4"/>
  <c r="C54" i="4"/>
  <c r="B111" i="7"/>
  <c r="B6" i="7"/>
  <c r="C70" i="7"/>
  <c r="C87" i="7"/>
  <c r="C35" i="3"/>
  <c r="C26" i="3"/>
  <c r="A99" i="3"/>
  <c r="C55" i="3"/>
  <c r="C117" i="4" s="1"/>
  <c r="C89" i="6"/>
  <c r="C93" i="6"/>
  <c r="C135" i="6"/>
  <c r="C172" i="8"/>
  <c r="E167" i="11"/>
  <c r="D41" i="7"/>
  <c r="H10" i="27"/>
  <c r="H18" i="27"/>
  <c r="H21" i="27"/>
  <c r="H24" i="27"/>
  <c r="G32" i="27"/>
  <c r="E50" i="27"/>
  <c r="D63" i="27"/>
  <c r="C79" i="27"/>
  <c r="B88" i="27"/>
  <c r="F94" i="27"/>
  <c r="B125" i="27"/>
  <c r="F137" i="27"/>
  <c r="G162" i="27"/>
  <c r="H164" i="27"/>
  <c r="D174" i="27"/>
  <c r="H178" i="27"/>
  <c r="D176" i="27"/>
  <c r="H180" i="27"/>
  <c r="H177" i="27"/>
  <c r="H179" i="27"/>
  <c r="D175" i="27"/>
  <c r="C172" i="11"/>
  <c r="C175" i="11"/>
  <c r="C178" i="11"/>
  <c r="C174" i="11"/>
  <c r="C173" i="11"/>
  <c r="C177" i="11"/>
  <c r="C176" i="11"/>
  <c r="C179" i="11"/>
  <c r="D169" i="18"/>
  <c r="D173" i="18"/>
  <c r="H176" i="18"/>
  <c r="H178" i="18"/>
  <c r="H177" i="18"/>
  <c r="D174" i="18"/>
  <c r="H179" i="18"/>
  <c r="D175" i="18"/>
  <c r="D45" i="3"/>
  <c r="D136" i="8"/>
  <c r="E196" i="6"/>
  <c r="E206" i="6"/>
  <c r="I205" i="6"/>
  <c r="I193" i="6"/>
  <c r="I206" i="6"/>
  <c r="I203" i="6"/>
  <c r="E204" i="6"/>
  <c r="E203" i="6"/>
  <c r="D192" i="7"/>
  <c r="B163" i="7" s="1"/>
  <c r="B176" i="7" s="1"/>
  <c r="D186" i="7"/>
  <c r="B157" i="7" s="1"/>
  <c r="D189" i="7"/>
  <c r="B160" i="7" s="1"/>
  <c r="B173" i="7" s="1"/>
  <c r="D191" i="7"/>
  <c r="B162" i="7" s="1"/>
  <c r="B175" i="7" s="1"/>
  <c r="D190" i="7"/>
  <c r="B161" i="7" s="1"/>
  <c r="B174" i="7" s="1"/>
  <c r="D188" i="7"/>
  <c r="B159" i="7" s="1"/>
  <c r="B172" i="7" s="1"/>
  <c r="L257" i="8"/>
  <c r="J253" i="8"/>
  <c r="J245" i="8"/>
  <c r="L256" i="8"/>
  <c r="K23" i="8"/>
  <c r="D223" i="8"/>
  <c r="D221" i="8"/>
  <c r="L248" i="8"/>
  <c r="L240" i="8"/>
  <c r="L252" i="8"/>
  <c r="L235" i="8"/>
  <c r="H239" i="8"/>
  <c r="L258" i="8"/>
  <c r="L236" i="8"/>
  <c r="H243" i="8"/>
  <c r="D211" i="8"/>
  <c r="L247" i="8"/>
  <c r="D251" i="8"/>
  <c r="J241" i="8"/>
  <c r="L245" i="8"/>
  <c r="L244" i="8"/>
  <c r="D225" i="8"/>
  <c r="L251" i="8"/>
  <c r="L237" i="8"/>
  <c r="D249" i="8"/>
  <c r="F241" i="8"/>
  <c r="J249" i="8"/>
  <c r="D247" i="8"/>
  <c r="F250" i="8"/>
  <c r="D245" i="8"/>
  <c r="U8" i="8"/>
  <c r="D241" i="8"/>
  <c r="F187" i="8"/>
  <c r="L255" i="8"/>
  <c r="L243" i="8"/>
  <c r="D257" i="8"/>
  <c r="D239" i="8"/>
  <c r="D243" i="8"/>
  <c r="L253" i="8"/>
  <c r="L241" i="8"/>
  <c r="D255" i="8"/>
  <c r="J257" i="8"/>
  <c r="K26" i="8"/>
  <c r="C36" i="6"/>
  <c r="C128" i="3"/>
  <c r="C29" i="8"/>
  <c r="C126" i="8"/>
  <c r="C126" i="6"/>
  <c r="C23" i="4"/>
  <c r="C58" i="4"/>
  <c r="B50" i="11"/>
  <c r="C56" i="11" s="1"/>
  <c r="C58" i="8"/>
  <c r="C95" i="6"/>
  <c r="C119" i="8"/>
  <c r="C56" i="4"/>
  <c r="C17" i="6"/>
  <c r="C29" i="3"/>
  <c r="C13" i="6"/>
  <c r="C21" i="3"/>
  <c r="C124" i="7"/>
  <c r="C17" i="3"/>
  <c r="G6" i="11"/>
  <c r="G7" i="11" s="1"/>
  <c r="K36" i="10"/>
  <c r="D27" i="8" s="1"/>
  <c r="D39" i="22"/>
  <c r="A19" i="6"/>
  <c r="A25" i="8"/>
  <c r="A65" i="8"/>
  <c r="A78" i="8"/>
  <c r="A171" i="8"/>
  <c r="A104" i="8"/>
  <c r="B36" i="11"/>
  <c r="C33" i="3"/>
  <c r="C17" i="7"/>
  <c r="C38" i="7"/>
  <c r="A45" i="7"/>
  <c r="A75" i="7"/>
  <c r="C73" i="4"/>
  <c r="C90" i="3"/>
  <c r="A99" i="6"/>
  <c r="C10" i="6"/>
  <c r="C110" i="8"/>
  <c r="A24" i="6"/>
  <c r="B41" i="6"/>
  <c r="B36" i="6"/>
  <c r="B73" i="4"/>
  <c r="B143" i="8"/>
  <c r="B70" i="8"/>
  <c r="B109" i="7"/>
  <c r="B135" i="6"/>
  <c r="B137" i="7"/>
  <c r="B97" i="6"/>
  <c r="B45" i="3"/>
  <c r="B61" i="4"/>
  <c r="B58" i="8"/>
  <c r="B41" i="3"/>
  <c r="B23" i="6"/>
  <c r="B17" i="6"/>
  <c r="B167" i="8"/>
  <c r="B9" i="4"/>
  <c r="B13" i="6"/>
  <c r="B24" i="8"/>
  <c r="K82" i="10"/>
  <c r="A36" i="6"/>
  <c r="A50" i="8"/>
  <c r="A31" i="8"/>
  <c r="A177" i="8"/>
  <c r="C111" i="8"/>
  <c r="C40" i="6"/>
  <c r="A24" i="8"/>
  <c r="A7" i="8"/>
  <c r="A160" i="8"/>
  <c r="A9" i="8"/>
  <c r="A80" i="8"/>
  <c r="B40" i="6"/>
  <c r="B60" i="3"/>
  <c r="B122" i="4" s="1"/>
  <c r="B111" i="8"/>
  <c r="K77" i="10"/>
  <c r="U78" i="1"/>
  <c r="D80" i="22"/>
  <c r="K31" i="10"/>
  <c r="D84" i="7" s="1"/>
  <c r="U32" i="1"/>
  <c r="A66" i="3"/>
  <c r="A26" i="6"/>
  <c r="A173" i="8"/>
  <c r="B56" i="3"/>
  <c r="B118" i="4" s="1"/>
  <c r="B171" i="8"/>
  <c r="B33" i="6"/>
  <c r="B50" i="3"/>
  <c r="B27" i="8"/>
  <c r="B27" i="6"/>
  <c r="B41" i="8"/>
  <c r="B22" i="6"/>
  <c r="B40" i="4"/>
  <c r="B18" i="6"/>
  <c r="B137" i="8"/>
  <c r="B166" i="8"/>
  <c r="B12" i="6"/>
  <c r="B9" i="6"/>
  <c r="B109" i="8"/>
  <c r="D25" i="7"/>
  <c r="D120" i="3"/>
  <c r="D155" i="4" s="1"/>
  <c r="D115" i="6"/>
  <c r="A33" i="7"/>
  <c r="A68" i="3"/>
  <c r="A115" i="3"/>
  <c r="A9" i="6"/>
  <c r="C23" i="6"/>
  <c r="C86" i="8"/>
  <c r="A112" i="8"/>
  <c r="A127" i="8"/>
  <c r="E112" i="18"/>
  <c r="E118" i="18" s="1"/>
  <c r="A67" i="3"/>
  <c r="C30" i="18"/>
  <c r="A24" i="3"/>
  <c r="A46" i="8"/>
  <c r="A72" i="3"/>
  <c r="A129" i="3"/>
  <c r="A57" i="8"/>
  <c r="A147" i="8"/>
  <c r="A15" i="6"/>
  <c r="B103" i="6"/>
  <c r="B91" i="3"/>
  <c r="B95" i="4"/>
  <c r="B91" i="8"/>
  <c r="B141" i="8"/>
  <c r="B140" i="8"/>
  <c r="B84" i="8"/>
  <c r="B125" i="8"/>
  <c r="B100" i="8"/>
  <c r="K30" i="10"/>
  <c r="D107" i="7" s="1"/>
  <c r="D33" i="22"/>
  <c r="U31" i="1"/>
  <c r="D45" i="22"/>
  <c r="U106" i="1"/>
  <c r="U96" i="1"/>
  <c r="U76" i="1"/>
  <c r="U66" i="1"/>
  <c r="U55" i="1"/>
  <c r="U44" i="1"/>
  <c r="U17" i="1"/>
  <c r="D83" i="7"/>
  <c r="D93" i="3"/>
  <c r="K58" i="10"/>
  <c r="D109" i="22"/>
  <c r="D76" i="22"/>
  <c r="U111" i="1"/>
  <c r="U102" i="1"/>
  <c r="U71" i="1"/>
  <c r="U30" i="1"/>
  <c r="U21" i="1"/>
  <c r="U12" i="1"/>
  <c r="E37" i="18"/>
  <c r="E39" i="18" s="1"/>
  <c r="D159" i="11"/>
  <c r="E168" i="11"/>
  <c r="D100" i="22"/>
  <c r="D83" i="22"/>
  <c r="D65" i="22"/>
  <c r="D40" i="22"/>
  <c r="D14" i="22"/>
  <c r="U101" i="1"/>
  <c r="U79" i="1"/>
  <c r="U70" i="1"/>
  <c r="U29" i="1"/>
  <c r="U20" i="1"/>
  <c r="U88" i="1"/>
  <c r="U68" i="1"/>
  <c r="U58" i="1"/>
  <c r="U36" i="1"/>
  <c r="U28" i="1"/>
  <c r="U10" i="1"/>
  <c r="K68" i="10"/>
  <c r="U69" i="1"/>
  <c r="D71" i="22"/>
  <c r="K24" i="10"/>
  <c r="U25" i="1"/>
  <c r="D27" i="22"/>
  <c r="K72" i="10"/>
  <c r="U73" i="1"/>
  <c r="D75" i="22"/>
  <c r="U16" i="1"/>
  <c r="K15" i="10"/>
  <c r="D18" i="22"/>
  <c r="K55" i="10"/>
  <c r="D36" i="6" s="1"/>
  <c r="D58" i="22"/>
  <c r="U56" i="1"/>
  <c r="A126" i="8"/>
  <c r="A12" i="7"/>
  <c r="A140" i="7"/>
  <c r="A26" i="7"/>
  <c r="A61" i="7"/>
  <c r="A86" i="7"/>
  <c r="A89" i="7"/>
  <c r="A105" i="7"/>
  <c r="A31" i="6"/>
  <c r="A92" i="8"/>
  <c r="B14" i="11"/>
  <c r="F18" i="11" s="1"/>
  <c r="H49" i="11"/>
  <c r="H55" i="11" s="1"/>
  <c r="U107" i="1"/>
  <c r="U99" i="1"/>
  <c r="U65" i="1"/>
  <c r="U37" i="1"/>
  <c r="A45" i="8"/>
  <c r="A166" i="8"/>
  <c r="A181" i="8"/>
  <c r="E32" i="18"/>
  <c r="A20" i="7"/>
  <c r="A53" i="7"/>
  <c r="A88" i="7"/>
  <c r="A110" i="7"/>
  <c r="A21" i="3"/>
  <c r="A47" i="3"/>
  <c r="A63" i="3"/>
  <c r="A73" i="3"/>
  <c r="A91" i="3"/>
  <c r="A40" i="6"/>
  <c r="A94" i="6"/>
  <c r="A126" i="6"/>
  <c r="A8" i="8"/>
  <c r="A85" i="8"/>
  <c r="A88" i="8"/>
  <c r="A100" i="8"/>
  <c r="A114" i="8"/>
  <c r="H33" i="11"/>
  <c r="B34" i="11" s="1"/>
  <c r="H90" i="11"/>
  <c r="U93" i="1"/>
  <c r="U114" i="1"/>
  <c r="D65" i="3"/>
  <c r="D127" i="4" s="1"/>
  <c r="T5" i="1"/>
  <c r="BF124" i="1"/>
  <c r="A106" i="7"/>
  <c r="A118" i="3"/>
  <c r="A8" i="7"/>
  <c r="A17" i="7"/>
  <c r="A19" i="7"/>
  <c r="A65" i="3"/>
  <c r="A77" i="3"/>
  <c r="A94" i="3"/>
  <c r="A97" i="3"/>
  <c r="A103" i="3"/>
  <c r="A17" i="6"/>
  <c r="A96" i="6"/>
  <c r="A20" i="8"/>
  <c r="A29" i="8"/>
  <c r="A35" i="8"/>
  <c r="A52" i="8"/>
  <c r="A76" i="8"/>
  <c r="C101" i="8"/>
  <c r="A124" i="8"/>
  <c r="B12" i="11"/>
  <c r="B40" i="11"/>
  <c r="D44" i="11" s="1"/>
  <c r="U92" i="1"/>
  <c r="U83" i="1"/>
  <c r="D94" i="7"/>
  <c r="D108" i="6"/>
  <c r="D21" i="6"/>
  <c r="D58" i="3"/>
  <c r="D120" i="4" s="1"/>
  <c r="A13" i="7"/>
  <c r="A23" i="3"/>
  <c r="A94" i="7"/>
  <c r="A116" i="7"/>
  <c r="A13" i="3"/>
  <c r="A128" i="3"/>
  <c r="A64" i="3"/>
  <c r="A78" i="3"/>
  <c r="A20" i="6"/>
  <c r="A28" i="6"/>
  <c r="A38" i="6"/>
  <c r="A95" i="6"/>
  <c r="A87" i="6"/>
  <c r="A70" i="8"/>
  <c r="B20" i="11"/>
  <c r="B58" i="11"/>
  <c r="B6" i="11"/>
  <c r="C21" i="11"/>
  <c r="G33" i="11" s="1"/>
  <c r="U38" i="1"/>
  <c r="D61" i="6"/>
  <c r="D53" i="3"/>
  <c r="D115" i="4" s="1"/>
  <c r="D60" i="8"/>
  <c r="D53" i="8"/>
  <c r="E212" i="6"/>
  <c r="D216" i="8"/>
  <c r="D205" i="8"/>
  <c r="F240" i="8"/>
  <c r="F249" i="8"/>
  <c r="D215" i="8"/>
  <c r="D204" i="8"/>
  <c r="F255" i="8"/>
  <c r="F247" i="8"/>
  <c r="F239" i="8"/>
  <c r="K193" i="6"/>
  <c r="L12" i="4"/>
  <c r="G193" i="6"/>
  <c r="K195" i="6"/>
  <c r="D224" i="8"/>
  <c r="D213" i="8"/>
  <c r="D203" i="8"/>
  <c r="A109" i="8"/>
  <c r="L249" i="8"/>
  <c r="L239" i="8"/>
  <c r="D236" i="8"/>
  <c r="D237" i="8"/>
  <c r="D253" i="8"/>
  <c r="F242" i="8"/>
  <c r="F251" i="8"/>
  <c r="H235" i="8"/>
  <c r="L137" i="3"/>
  <c r="G212" i="6"/>
  <c r="D212" i="8"/>
  <c r="D201" i="8"/>
  <c r="F234" i="8"/>
  <c r="F243" i="8"/>
  <c r="F252" i="8"/>
  <c r="G83" i="6"/>
  <c r="F235" i="8"/>
  <c r="F244" i="8"/>
  <c r="F253" i="8"/>
  <c r="M137" i="3"/>
  <c r="E177" i="7"/>
  <c r="F172" i="7" s="1"/>
  <c r="I194" i="6"/>
  <c r="D220" i="8"/>
  <c r="D209" i="8"/>
  <c r="F236" i="8"/>
  <c r="F245" i="8"/>
  <c r="F254" i="8"/>
  <c r="C136" i="21"/>
  <c r="I101" i="21"/>
  <c r="E193" i="6"/>
  <c r="I195" i="6"/>
  <c r="K203" i="6"/>
  <c r="D219" i="8"/>
  <c r="D208" i="8"/>
  <c r="I211" i="8"/>
  <c r="F237" i="8"/>
  <c r="F246" i="8"/>
  <c r="F256" i="8"/>
  <c r="H258" i="8"/>
  <c r="H247" i="8"/>
  <c r="H112" i="4"/>
  <c r="H87" i="4"/>
  <c r="H78" i="4"/>
  <c r="H160" i="4"/>
  <c r="H143" i="4"/>
  <c r="H92" i="4"/>
  <c r="I25" i="21"/>
  <c r="I61" i="21"/>
  <c r="I80" i="21"/>
  <c r="H80" i="21"/>
  <c r="E194" i="6"/>
  <c r="K205" i="6"/>
  <c r="D217" i="8"/>
  <c r="D207" i="8"/>
  <c r="I210" i="8"/>
  <c r="F238" i="8"/>
  <c r="F248" i="8"/>
  <c r="F257" i="8"/>
  <c r="B137" i="18"/>
  <c r="B140" i="18"/>
  <c r="D8" i="27"/>
  <c r="C157" i="27"/>
  <c r="C155" i="27"/>
  <c r="D34" i="8"/>
  <c r="D59" i="7"/>
  <c r="K86" i="10"/>
  <c r="D58" i="6" s="1"/>
  <c r="U87" i="1"/>
  <c r="K50" i="10"/>
  <c r="U51" i="1"/>
  <c r="D96" i="7"/>
  <c r="D66" i="6"/>
  <c r="E9" i="3"/>
  <c r="N130" i="3" s="1"/>
  <c r="B16" i="27"/>
  <c r="D9" i="27"/>
  <c r="D12" i="27"/>
  <c r="D17" i="27"/>
  <c r="D11" i="27"/>
  <c r="B10" i="27"/>
  <c r="D49" i="27"/>
  <c r="D44" i="27"/>
  <c r="D42" i="27"/>
  <c r="D46" i="27"/>
  <c r="D51" i="27"/>
  <c r="D45" i="27"/>
  <c r="D43" i="27"/>
  <c r="G39" i="27"/>
  <c r="B95" i="27"/>
  <c r="B87" i="27"/>
  <c r="B79" i="27"/>
  <c r="F73" i="27"/>
  <c r="B98" i="27"/>
  <c r="B89" i="27"/>
  <c r="B82" i="27"/>
  <c r="F75" i="27"/>
  <c r="B92" i="27"/>
  <c r="B85" i="27"/>
  <c r="B96" i="27"/>
  <c r="B93" i="27"/>
  <c r="B86" i="27"/>
  <c r="F74" i="27"/>
  <c r="C14" i="27"/>
  <c r="C9" i="27"/>
  <c r="C12" i="27"/>
  <c r="C13" i="27"/>
  <c r="B14" i="27"/>
  <c r="E19" i="27"/>
  <c r="F15" i="27"/>
  <c r="E44" i="27"/>
  <c r="E42" i="27"/>
  <c r="E46" i="27"/>
  <c r="E40" i="27"/>
  <c r="C89" i="27"/>
  <c r="C92" i="27"/>
  <c r="D69" i="27"/>
  <c r="D64" i="27"/>
  <c r="B66" i="27"/>
  <c r="D61" i="27"/>
  <c r="D57" i="27"/>
  <c r="D68" i="27"/>
  <c r="D60" i="27"/>
  <c r="D67" i="27"/>
  <c r="D62" i="27"/>
  <c r="G144" i="27"/>
  <c r="D135" i="27"/>
  <c r="D132" i="27"/>
  <c r="G141" i="27"/>
  <c r="D138" i="27"/>
  <c r="E52" i="27"/>
  <c r="E54" i="27"/>
  <c r="E124" i="27"/>
  <c r="E119" i="27"/>
  <c r="E116" i="27"/>
  <c r="E122" i="27"/>
  <c r="E120" i="27"/>
  <c r="E118" i="27"/>
  <c r="E115" i="27"/>
  <c r="E121" i="27"/>
  <c r="E117" i="27"/>
  <c r="F90" i="27"/>
  <c r="F80" i="27"/>
  <c r="F83" i="27"/>
  <c r="F88" i="27"/>
  <c r="F86" i="27"/>
  <c r="F89" i="27"/>
  <c r="F79" i="27"/>
  <c r="E138" i="27"/>
  <c r="F136" i="27"/>
  <c r="F133" i="27"/>
  <c r="H83" i="27"/>
  <c r="H86" i="27"/>
  <c r="H78" i="27"/>
  <c r="H81" i="27"/>
  <c r="H77" i="27"/>
  <c r="H87" i="27"/>
  <c r="H82" i="27"/>
  <c r="D57" i="6"/>
  <c r="D93" i="7"/>
  <c r="F162" i="11"/>
  <c r="H68" i="4"/>
  <c r="K18" i="8"/>
  <c r="E43" i="27"/>
  <c r="F85" i="27"/>
  <c r="E123" i="27"/>
  <c r="D134" i="27"/>
  <c r="D140" i="27"/>
  <c r="G143" i="27"/>
  <c r="K53" i="10"/>
  <c r="U54" i="1"/>
  <c r="H146" i="3"/>
  <c r="C10" i="27"/>
  <c r="C15" i="27"/>
  <c r="E41" i="27"/>
  <c r="D47" i="27"/>
  <c r="E55" i="27"/>
  <c r="B84" i="27"/>
  <c r="H85" i="27"/>
  <c r="D136" i="27"/>
  <c r="E140" i="27"/>
  <c r="K63" i="10"/>
  <c r="U64" i="1"/>
  <c r="K4" i="10"/>
  <c r="D80" i="7" s="1"/>
  <c r="U5" i="1"/>
  <c r="D84" i="3"/>
  <c r="E85" i="3" s="1"/>
  <c r="N133" i="3" s="1"/>
  <c r="P133" i="3" s="1"/>
  <c r="D101" i="6"/>
  <c r="D160" i="11"/>
  <c r="H98" i="21"/>
  <c r="K8" i="8"/>
  <c r="K7" i="8"/>
  <c r="K27" i="8"/>
  <c r="K12" i="8"/>
  <c r="K30" i="8"/>
  <c r="K14" i="8"/>
  <c r="K31" i="8"/>
  <c r="K22" i="8"/>
  <c r="C8" i="27"/>
  <c r="D15" i="27"/>
  <c r="B20" i="27"/>
  <c r="H79" i="27"/>
  <c r="F81" i="27"/>
  <c r="B90" i="27"/>
  <c r="F91" i="27"/>
  <c r="E114" i="27"/>
  <c r="F134" i="27"/>
  <c r="H37" i="27"/>
  <c r="H46" i="27" s="1"/>
  <c r="H40" i="27"/>
  <c r="D39" i="27"/>
  <c r="E29" i="27"/>
  <c r="B34" i="27"/>
  <c r="B27" i="27"/>
  <c r="H35" i="27"/>
  <c r="H36" i="27"/>
  <c r="B147" i="27"/>
  <c r="B149" i="27"/>
  <c r="B148" i="27"/>
  <c r="F10" i="27"/>
  <c r="B9" i="27"/>
  <c r="B76" i="27"/>
  <c r="C73" i="27"/>
  <c r="B77" i="27"/>
  <c r="D104" i="27"/>
  <c r="D107" i="27"/>
  <c r="D101" i="27"/>
  <c r="D100" i="27"/>
  <c r="D159" i="27"/>
  <c r="D161" i="27"/>
  <c r="D160" i="27"/>
  <c r="E73" i="27"/>
  <c r="E75" i="27"/>
  <c r="E166" i="27"/>
  <c r="E161" i="27"/>
  <c r="H57" i="27"/>
  <c r="H54" i="27"/>
  <c r="H63" i="27"/>
  <c r="H65" i="27"/>
  <c r="H64" i="27"/>
  <c r="H55" i="27"/>
  <c r="K5" i="10"/>
  <c r="D8" i="6" s="1"/>
  <c r="U6" i="1"/>
  <c r="H119" i="27"/>
  <c r="H135" i="27"/>
  <c r="F140" i="27"/>
  <c r="H166" i="27"/>
  <c r="H168" i="27"/>
  <c r="J15" i="7"/>
  <c r="K11" i="7" s="1"/>
  <c r="G110" i="27"/>
  <c r="B124" i="27"/>
  <c r="F139" i="27"/>
  <c r="F141" i="27"/>
  <c r="D37" i="3"/>
  <c r="G107" i="27"/>
  <c r="B127" i="27"/>
  <c r="H133" i="27"/>
  <c r="H165" i="27"/>
  <c r="H167" i="27"/>
  <c r="D36" i="3"/>
  <c r="D111" i="6"/>
  <c r="K96" i="10"/>
  <c r="D74" i="3" s="1"/>
  <c r="D136" i="4" s="1"/>
  <c r="U97" i="1"/>
  <c r="D99" i="22"/>
  <c r="A49" i="7"/>
  <c r="A112" i="7"/>
  <c r="A72" i="7"/>
  <c r="C57" i="18"/>
  <c r="B68" i="18" s="1"/>
  <c r="A46" i="3"/>
  <c r="A41" i="3"/>
  <c r="A118" i="7"/>
  <c r="A51" i="7"/>
  <c r="A91" i="7"/>
  <c r="A48" i="7"/>
  <c r="A44" i="7"/>
  <c r="A84" i="7"/>
  <c r="A135" i="7"/>
  <c r="A84" i="3"/>
  <c r="A98" i="7"/>
  <c r="A60" i="7"/>
  <c r="A56" i="7"/>
  <c r="A92" i="7"/>
  <c r="A139" i="7"/>
  <c r="A90" i="7"/>
  <c r="A111" i="7"/>
  <c r="A109" i="7"/>
  <c r="A126" i="7"/>
  <c r="A18" i="7"/>
  <c r="D109" i="18"/>
  <c r="D115" i="18" s="1"/>
  <c r="A130" i="3"/>
  <c r="H112" i="18"/>
  <c r="A96" i="3"/>
  <c r="H123" i="18"/>
  <c r="E132" i="18" s="1"/>
  <c r="A132" i="3"/>
  <c r="D73" i="7"/>
  <c r="D32" i="6"/>
  <c r="D67" i="6"/>
  <c r="D89" i="8"/>
  <c r="D41" i="6"/>
  <c r="D88" i="7"/>
  <c r="D29" i="3"/>
  <c r="D107" i="6"/>
  <c r="D90" i="6"/>
  <c r="D87" i="6"/>
  <c r="D14" i="3"/>
  <c r="D63" i="7"/>
  <c r="A55" i="3"/>
  <c r="A89" i="3"/>
  <c r="A104" i="3"/>
  <c r="A135" i="3"/>
  <c r="A11" i="6"/>
  <c r="A29" i="6"/>
  <c r="A91" i="8"/>
  <c r="A145" i="8"/>
  <c r="A52" i="3"/>
  <c r="A70" i="3"/>
  <c r="A16" i="6"/>
  <c r="A18" i="6"/>
  <c r="A27" i="6"/>
  <c r="A104" i="6"/>
  <c r="A30" i="8"/>
  <c r="A84" i="8"/>
  <c r="A141" i="8"/>
  <c r="C21" i="18"/>
  <c r="C43" i="18" s="1"/>
  <c r="C82" i="18"/>
  <c r="C169" i="11"/>
  <c r="B110" i="11"/>
  <c r="F24" i="27"/>
  <c r="H28" i="27"/>
  <c r="C142" i="27"/>
  <c r="C144" i="27"/>
  <c r="C143" i="27"/>
  <c r="D95" i="27"/>
  <c r="D94" i="27"/>
  <c r="B172" i="27"/>
  <c r="B173" i="27"/>
  <c r="B170" i="27"/>
  <c r="F173" i="27"/>
  <c r="F171" i="27"/>
  <c r="F170" i="27"/>
  <c r="F169" i="27"/>
  <c r="C133" i="11"/>
  <c r="C132" i="11"/>
  <c r="A16" i="7"/>
  <c r="A41" i="7"/>
  <c r="A73" i="7"/>
  <c r="A38" i="3"/>
  <c r="A43" i="3"/>
  <c r="A122" i="3"/>
  <c r="F150" i="11"/>
  <c r="F148" i="11"/>
  <c r="A35" i="7"/>
  <c r="G100" i="7"/>
  <c r="A37" i="3"/>
  <c r="A25" i="3"/>
  <c r="A42" i="3"/>
  <c r="A53" i="3"/>
  <c r="A102" i="8"/>
  <c r="A87" i="8"/>
  <c r="A182" i="8"/>
  <c r="A10" i="7"/>
  <c r="A34" i="7"/>
  <c r="A71" i="7"/>
  <c r="A81" i="7"/>
  <c r="A41" i="6"/>
  <c r="E96" i="18"/>
  <c r="E90" i="18"/>
  <c r="E144" i="11"/>
  <c r="D155" i="11"/>
  <c r="D151" i="11"/>
  <c r="D147" i="11"/>
  <c r="A135" i="8"/>
  <c r="A125" i="8"/>
  <c r="A58" i="8"/>
  <c r="B172" i="8"/>
  <c r="B169" i="8"/>
  <c r="B139" i="8"/>
  <c r="B85" i="8"/>
  <c r="B118" i="8"/>
  <c r="B124" i="8"/>
  <c r="C68" i="11"/>
  <c r="C78" i="8"/>
  <c r="C171" i="18"/>
  <c r="C170" i="18"/>
  <c r="C169" i="18"/>
  <c r="H168" i="18"/>
  <c r="G166" i="18"/>
  <c r="G167" i="18"/>
  <c r="H169" i="18"/>
  <c r="G165" i="18"/>
  <c r="G146" i="11"/>
  <c r="E57" i="27"/>
  <c r="C54" i="27"/>
  <c r="D53" i="27"/>
  <c r="B74" i="27"/>
  <c r="B75" i="27"/>
  <c r="B73" i="27"/>
  <c r="B144" i="27"/>
  <c r="B140" i="27"/>
  <c r="B137" i="27"/>
  <c r="B145" i="27"/>
  <c r="B142" i="27"/>
  <c r="B164" i="27"/>
  <c r="B166" i="27"/>
  <c r="B165" i="27"/>
  <c r="B169" i="27"/>
  <c r="B168" i="27"/>
  <c r="B163" i="27"/>
  <c r="E11" i="27"/>
  <c r="E12" i="27"/>
  <c r="E9" i="27"/>
  <c r="D22" i="27"/>
  <c r="C33" i="27"/>
  <c r="D30" i="27"/>
  <c r="D26" i="27"/>
  <c r="F20" i="27"/>
  <c r="G18" i="27"/>
  <c r="G15" i="27"/>
  <c r="C32" i="27"/>
  <c r="D31" i="27"/>
  <c r="D29" i="27"/>
  <c r="B24" i="27"/>
  <c r="D23" i="27"/>
  <c r="G17" i="27"/>
  <c r="D16" i="27"/>
  <c r="D28" i="27"/>
  <c r="D25" i="27"/>
  <c r="H30" i="27"/>
  <c r="F25" i="27"/>
  <c r="H29" i="27"/>
  <c r="F22" i="27"/>
  <c r="F27" i="27" s="1"/>
  <c r="H39" i="27"/>
  <c r="B40" i="27"/>
  <c r="F37" i="27"/>
  <c r="B101" i="27"/>
  <c r="B100" i="27"/>
  <c r="H95" i="27"/>
  <c r="H98" i="27"/>
  <c r="H91" i="27"/>
  <c r="H89" i="27"/>
  <c r="D96" i="27"/>
  <c r="D97" i="27"/>
  <c r="D98" i="27"/>
  <c r="D125" i="27"/>
  <c r="D129" i="27"/>
  <c r="D128" i="27"/>
  <c r="D127" i="27"/>
  <c r="D123" i="27"/>
  <c r="D119" i="27"/>
  <c r="D154" i="27"/>
  <c r="E145" i="27"/>
  <c r="D151" i="27"/>
  <c r="D156" i="27"/>
  <c r="D153" i="27"/>
  <c r="E109" i="27"/>
  <c r="E110" i="27"/>
  <c r="E105" i="27"/>
  <c r="E111" i="27"/>
  <c r="E108" i="27"/>
  <c r="E103" i="27"/>
  <c r="F159" i="27"/>
  <c r="F155" i="27"/>
  <c r="F161" i="27"/>
  <c r="F160" i="27"/>
  <c r="F156" i="27"/>
  <c r="E152" i="27"/>
  <c r="E150" i="27"/>
  <c r="E149" i="27"/>
  <c r="F103" i="27"/>
  <c r="F106" i="27"/>
  <c r="F104" i="27"/>
  <c r="F109" i="27"/>
  <c r="F107" i="27"/>
  <c r="F126" i="27"/>
  <c r="H130" i="27"/>
  <c r="H129" i="27"/>
  <c r="H127" i="27"/>
  <c r="F123" i="27"/>
  <c r="C167" i="27"/>
  <c r="C164" i="27"/>
  <c r="G158" i="27"/>
  <c r="C162" i="27"/>
  <c r="G159" i="27"/>
  <c r="G91" i="27"/>
  <c r="G92" i="27"/>
  <c r="G90" i="27"/>
  <c r="G88" i="27"/>
  <c r="G81" i="27"/>
  <c r="G93" i="27"/>
  <c r="G83" i="27"/>
  <c r="G74" i="27"/>
  <c r="G72" i="27"/>
  <c r="G85" i="27"/>
  <c r="G104" i="27"/>
  <c r="G105" i="27"/>
  <c r="G103" i="27"/>
  <c r="G102" i="27"/>
  <c r="G101" i="27"/>
  <c r="H115" i="27"/>
  <c r="H116" i="27"/>
  <c r="H117" i="27"/>
  <c r="H114" i="27"/>
  <c r="G133" i="27"/>
  <c r="G131" i="27"/>
  <c r="G134" i="27"/>
  <c r="H153" i="27"/>
  <c r="H152" i="27"/>
  <c r="H150" i="27"/>
  <c r="H148" i="27"/>
  <c r="H149" i="27"/>
  <c r="H147" i="27"/>
  <c r="G168" i="11"/>
  <c r="C146" i="11"/>
  <c r="C152" i="11"/>
  <c r="C53" i="27"/>
  <c r="C52" i="27"/>
  <c r="C48" i="27"/>
  <c r="E146" i="27"/>
  <c r="D76" i="6"/>
  <c r="D119" i="7"/>
  <c r="D103" i="8"/>
  <c r="D50" i="6"/>
  <c r="D114" i="8"/>
  <c r="D110" i="8"/>
  <c r="D33" i="3"/>
  <c r="D20" i="6"/>
  <c r="D38" i="7"/>
  <c r="D183" i="8"/>
  <c r="D98" i="7"/>
  <c r="D73" i="6"/>
  <c r="D175" i="8"/>
  <c r="D48" i="6"/>
  <c r="D90" i="7"/>
  <c r="D112" i="3"/>
  <c r="D147" i="4" s="1"/>
  <c r="D173" i="8"/>
  <c r="D61" i="3"/>
  <c r="D123" i="4" s="1"/>
  <c r="D85" i="7"/>
  <c r="D29" i="6"/>
  <c r="D167" i="8"/>
  <c r="D17" i="6"/>
  <c r="D82" i="7"/>
  <c r="D27" i="7"/>
  <c r="D122" i="3"/>
  <c r="D157" i="4" s="1"/>
  <c r="D117" i="6"/>
  <c r="D57" i="3"/>
  <c r="D119" i="4" s="1"/>
  <c r="D104" i="6"/>
  <c r="D95" i="6"/>
  <c r="D41" i="3"/>
  <c r="D76" i="3"/>
  <c r="D138" i="4" s="1"/>
  <c r="D69" i="6"/>
  <c r="D126" i="7"/>
  <c r="D30" i="6"/>
  <c r="D130" i="6"/>
  <c r="D104" i="3"/>
  <c r="D141" i="7"/>
  <c r="D90" i="3"/>
  <c r="D137" i="7"/>
  <c r="D78" i="6"/>
  <c r="D123" i="3"/>
  <c r="D158" i="4" s="1"/>
  <c r="D32" i="11"/>
  <c r="D31" i="11"/>
  <c r="A119" i="8"/>
  <c r="A96" i="8"/>
  <c r="A71" i="8"/>
  <c r="A70" i="7"/>
  <c r="A103" i="7"/>
  <c r="A107" i="7"/>
  <c r="A14" i="3"/>
  <c r="A61" i="8"/>
  <c r="D49" i="18"/>
  <c r="D43" i="18"/>
  <c r="G38" i="18"/>
  <c r="E120" i="18"/>
  <c r="E116" i="18"/>
  <c r="E23" i="11"/>
  <c r="A37" i="7"/>
  <c r="A35" i="3"/>
  <c r="A30" i="3"/>
  <c r="A59" i="3"/>
  <c r="A75" i="3"/>
  <c r="A102" i="3"/>
  <c r="A124" i="6"/>
  <c r="A28" i="8"/>
  <c r="A32" i="8"/>
  <c r="A161" i="8"/>
  <c r="A176" i="8"/>
  <c r="A180" i="8"/>
  <c r="A139" i="8"/>
  <c r="A143" i="8"/>
  <c r="D92" i="11"/>
  <c r="D94" i="11" s="1"/>
  <c r="H75" i="11"/>
  <c r="H79" i="11" s="1"/>
  <c r="C71" i="11"/>
  <c r="B76" i="11" s="1"/>
  <c r="D70" i="11"/>
  <c r="E71" i="11"/>
  <c r="E72" i="11" s="1"/>
  <c r="C170" i="8"/>
  <c r="B63" i="11"/>
  <c r="H68" i="11" s="1"/>
  <c r="F57" i="11"/>
  <c r="H59" i="11"/>
  <c r="D58" i="11" s="1"/>
  <c r="F68" i="11"/>
  <c r="E55" i="11"/>
  <c r="B70" i="11" s="1"/>
  <c r="E48" i="11"/>
  <c r="E54" i="11" s="1"/>
  <c r="B43" i="11"/>
  <c r="G44" i="11" s="1"/>
  <c r="E37" i="11"/>
  <c r="E38" i="11" s="1"/>
  <c r="C167" i="8"/>
  <c r="B32" i="11"/>
  <c r="E34" i="11" s="1"/>
  <c r="F25" i="11"/>
  <c r="E26" i="11" s="1"/>
  <c r="C137" i="8"/>
  <c r="H25" i="11"/>
  <c r="F22" i="11" s="1"/>
  <c r="D19" i="11"/>
  <c r="H24" i="11" s="1"/>
  <c r="C76" i="8"/>
  <c r="F13" i="11"/>
  <c r="G14" i="11" s="1"/>
  <c r="D12" i="11"/>
  <c r="F14" i="11" s="1"/>
  <c r="F6" i="11"/>
  <c r="H10" i="11" s="1"/>
  <c r="E6" i="11"/>
  <c r="E11" i="11" s="1"/>
  <c r="H37" i="11"/>
  <c r="C55" i="18"/>
  <c r="B52" i="18"/>
  <c r="A36" i="7"/>
  <c r="A34" i="3"/>
  <c r="A54" i="3"/>
  <c r="F113" i="18"/>
  <c r="F115" i="18"/>
  <c r="D101" i="11"/>
  <c r="H48" i="27"/>
  <c r="H47" i="27"/>
  <c r="H45" i="27"/>
  <c r="D70" i="7"/>
  <c r="D16" i="6"/>
  <c r="D61" i="7"/>
  <c r="D31" i="8"/>
  <c r="D50" i="7"/>
  <c r="D130" i="3"/>
  <c r="D29" i="8"/>
  <c r="D92" i="8"/>
  <c r="D88" i="8"/>
  <c r="D113" i="8"/>
  <c r="D59" i="6"/>
  <c r="D55" i="7"/>
  <c r="D68" i="3"/>
  <c r="D130" i="4" s="1"/>
  <c r="D9" i="8"/>
  <c r="D75" i="7"/>
  <c r="B14" i="18"/>
  <c r="F18" i="18" s="1"/>
  <c r="C144" i="18"/>
  <c r="C145" i="18" s="1"/>
  <c r="C145" i="11"/>
  <c r="D154" i="11"/>
  <c r="G144" i="11"/>
  <c r="F143" i="11"/>
  <c r="D55" i="6"/>
  <c r="D71" i="7"/>
  <c r="H42" i="27"/>
  <c r="G69" i="27" s="1"/>
  <c r="G48" i="27"/>
  <c r="G46" i="27"/>
  <c r="G60" i="27"/>
  <c r="G59" i="27"/>
  <c r="D41" i="27"/>
  <c r="G58" i="27"/>
  <c r="G56" i="27"/>
  <c r="G51" i="27"/>
  <c r="G47" i="27"/>
  <c r="C43" i="27"/>
  <c r="H74" i="27"/>
  <c r="H75" i="27"/>
  <c r="H67" i="27"/>
  <c r="G61" i="27"/>
  <c r="H68" i="27"/>
  <c r="H73" i="27"/>
  <c r="C63" i="27"/>
  <c r="B119" i="27"/>
  <c r="B112" i="27"/>
  <c r="B110" i="27"/>
  <c r="B109" i="27"/>
  <c r="B113" i="27"/>
  <c r="B116" i="27"/>
  <c r="B107" i="27"/>
  <c r="B106" i="27"/>
  <c r="B157" i="27"/>
  <c r="B156" i="27"/>
  <c r="C20" i="27"/>
  <c r="C18" i="27"/>
  <c r="C19" i="27"/>
  <c r="G23" i="27"/>
  <c r="G22" i="27"/>
  <c r="G21" i="27"/>
  <c r="E16" i="27"/>
  <c r="G8" i="27"/>
  <c r="G20" i="27"/>
  <c r="B18" i="27"/>
  <c r="E17" i="27"/>
  <c r="G11" i="27"/>
  <c r="G19" i="27"/>
  <c r="E14" i="27"/>
  <c r="C29" i="27"/>
  <c r="C30" i="27"/>
  <c r="B28" i="27"/>
  <c r="B22" i="27"/>
  <c r="D21" i="27"/>
  <c r="E30" i="27"/>
  <c r="D33" i="27"/>
  <c r="B69" i="27"/>
  <c r="F62" i="27"/>
  <c r="C61" i="27"/>
  <c r="C59" i="27"/>
  <c r="C64" i="27"/>
  <c r="C116" i="27"/>
  <c r="C117" i="27"/>
  <c r="C111" i="27"/>
  <c r="C103" i="27"/>
  <c r="C99" i="27"/>
  <c r="C96" i="27"/>
  <c r="C115" i="27"/>
  <c r="C108" i="27"/>
  <c r="C101" i="27"/>
  <c r="C160" i="27"/>
  <c r="C154" i="27"/>
  <c r="D115" i="27"/>
  <c r="D113" i="27"/>
  <c r="D116" i="27"/>
  <c r="D114" i="27"/>
  <c r="D164" i="27"/>
  <c r="D163" i="27"/>
  <c r="D165" i="27"/>
  <c r="D74" i="27"/>
  <c r="B65" i="27"/>
  <c r="E63" i="27"/>
  <c r="B57" i="27"/>
  <c r="D73" i="27"/>
  <c r="D77" i="27"/>
  <c r="D76" i="27"/>
  <c r="D72" i="27"/>
  <c r="D70" i="27"/>
  <c r="E66" i="27"/>
  <c r="E61" i="27"/>
  <c r="E59" i="27"/>
  <c r="E87" i="27"/>
  <c r="E85" i="27"/>
  <c r="E83" i="27"/>
  <c r="E81" i="27"/>
  <c r="E79" i="27"/>
  <c r="F131" i="27"/>
  <c r="F129" i="27"/>
  <c r="F128" i="27"/>
  <c r="E126" i="27"/>
  <c r="F127" i="27"/>
  <c r="F54" i="27"/>
  <c r="F52" i="27"/>
  <c r="F57" i="27"/>
  <c r="F53" i="27"/>
  <c r="F50" i="27"/>
  <c r="F115" i="27"/>
  <c r="F114" i="27"/>
  <c r="F117" i="27"/>
  <c r="F152" i="27"/>
  <c r="F148" i="27"/>
  <c r="F143" i="27"/>
  <c r="F153" i="27"/>
  <c r="F151" i="27"/>
  <c r="B46" i="27"/>
  <c r="B48" i="27"/>
  <c r="G44" i="27"/>
  <c r="G42" i="27"/>
  <c r="B50" i="27"/>
  <c r="B47" i="27"/>
  <c r="B45" i="27"/>
  <c r="G43" i="27"/>
  <c r="G98" i="27"/>
  <c r="G97" i="27"/>
  <c r="G96" i="27"/>
  <c r="H112" i="27"/>
  <c r="H110" i="27"/>
  <c r="G127" i="27"/>
  <c r="G126" i="27"/>
  <c r="G124" i="27"/>
  <c r="G140" i="27"/>
  <c r="G139" i="27"/>
  <c r="H158" i="27"/>
  <c r="H156" i="27"/>
  <c r="H157" i="27"/>
  <c r="D165" i="11"/>
  <c r="D166" i="11" s="1"/>
  <c r="H101" i="18"/>
  <c r="G30" i="11"/>
  <c r="C6" i="11"/>
  <c r="C10" i="11" s="1"/>
  <c r="D6" i="11"/>
  <c r="F8" i="11" s="1"/>
  <c r="H6" i="11"/>
  <c r="H17" i="11" s="1"/>
  <c r="C35" i="11"/>
  <c r="B49" i="11" s="1"/>
  <c r="B55" i="11"/>
  <c r="C53" i="11" s="1"/>
  <c r="B71" i="11"/>
  <c r="B73" i="11" s="1"/>
  <c r="H94" i="11"/>
  <c r="F96" i="11"/>
  <c r="F97" i="11" s="1"/>
  <c r="F124" i="11"/>
  <c r="C150" i="11"/>
  <c r="D150" i="11"/>
  <c r="E145" i="11"/>
  <c r="F149" i="11"/>
  <c r="D55" i="11"/>
  <c r="D57" i="11" s="1"/>
  <c r="C84" i="3"/>
  <c r="D80" i="6"/>
  <c r="D86" i="6" s="1"/>
  <c r="E172" i="27"/>
  <c r="E171" i="27"/>
  <c r="E168" i="27"/>
  <c r="E170" i="27"/>
  <c r="C49" i="27"/>
  <c r="C172" i="18"/>
  <c r="C47" i="27"/>
  <c r="C50" i="27"/>
  <c r="C51" i="27"/>
  <c r="V10" i="8"/>
  <c r="U10" i="8" s="1"/>
  <c r="V14" i="8"/>
  <c r="V18" i="8"/>
  <c r="V22" i="8"/>
  <c r="V28" i="8"/>
  <c r="V32" i="8"/>
  <c r="U32" i="8" s="1"/>
  <c r="R28" i="3"/>
  <c r="R32" i="3"/>
  <c r="D64" i="7"/>
  <c r="D10" i="8"/>
  <c r="D111" i="4"/>
  <c r="D107" i="3"/>
  <c r="E70" i="18"/>
  <c r="E69" i="18"/>
  <c r="B71" i="18"/>
  <c r="B72" i="18" s="1"/>
  <c r="G132" i="7"/>
  <c r="A48" i="3"/>
  <c r="A116" i="3"/>
  <c r="F6" i="18"/>
  <c r="F9" i="18" s="1"/>
  <c r="A15" i="3"/>
  <c r="D85" i="18"/>
  <c r="D79" i="18"/>
  <c r="F96" i="18"/>
  <c r="F100" i="18" s="1"/>
  <c r="A61" i="3"/>
  <c r="E47" i="18"/>
  <c r="E46" i="18"/>
  <c r="A39" i="3"/>
  <c r="F48" i="18"/>
  <c r="F51" i="18" s="1"/>
  <c r="A57" i="7"/>
  <c r="A115" i="7"/>
  <c r="A17" i="3"/>
  <c r="C114" i="18"/>
  <c r="C101" i="18"/>
  <c r="C107" i="18"/>
  <c r="B36" i="18"/>
  <c r="F33" i="18"/>
  <c r="F34" i="18" s="1"/>
  <c r="A58" i="7"/>
  <c r="A101" i="3"/>
  <c r="D129" i="18"/>
  <c r="D133" i="18" s="1"/>
  <c r="A100" i="3"/>
  <c r="E146" i="18"/>
  <c r="E147" i="18" s="1"/>
  <c r="A76" i="3"/>
  <c r="B12" i="18"/>
  <c r="B6" i="18"/>
  <c r="D17" i="18" s="1"/>
  <c r="H167" i="11"/>
  <c r="H163" i="11"/>
  <c r="H159" i="11"/>
  <c r="E16" i="11"/>
  <c r="C113" i="11"/>
  <c r="C107" i="11"/>
  <c r="C97" i="11"/>
  <c r="F55" i="11"/>
  <c r="F54" i="11"/>
  <c r="C41" i="11"/>
  <c r="E45" i="11"/>
  <c r="F53" i="11"/>
  <c r="H158" i="11"/>
  <c r="H164" i="11"/>
  <c r="C102" i="11"/>
  <c r="A33" i="6"/>
  <c r="A135" i="6"/>
  <c r="A103" i="8"/>
  <c r="A111" i="8"/>
  <c r="A129" i="8"/>
  <c r="A136" i="8"/>
  <c r="A148" i="8"/>
  <c r="A167" i="8"/>
  <c r="A175" i="8"/>
  <c r="A183" i="8"/>
  <c r="H160" i="11"/>
  <c r="H165" i="11"/>
  <c r="B51" i="11"/>
  <c r="C106" i="11"/>
  <c r="B101" i="11"/>
  <c r="B99" i="11"/>
  <c r="H91" i="11"/>
  <c r="E117" i="11"/>
  <c r="F108" i="11"/>
  <c r="F103" i="11"/>
  <c r="G113" i="11"/>
  <c r="B166" i="11"/>
  <c r="B167" i="11"/>
  <c r="B156" i="11"/>
  <c r="B153" i="11"/>
  <c r="H161" i="11"/>
  <c r="H166" i="11"/>
  <c r="D16" i="11"/>
  <c r="D17" i="11"/>
  <c r="C95" i="11"/>
  <c r="C111" i="11"/>
  <c r="E118" i="11"/>
  <c r="H130" i="11"/>
  <c r="H128" i="11"/>
  <c r="F123" i="11"/>
  <c r="F52" i="11"/>
  <c r="C43" i="11"/>
  <c r="C38" i="11"/>
  <c r="D115" i="7"/>
  <c r="D69" i="7"/>
  <c r="D60" i="7"/>
  <c r="D54" i="7"/>
  <c r="D45" i="7"/>
  <c r="D62" i="6"/>
  <c r="D27" i="6"/>
  <c r="D119" i="3"/>
  <c r="D154" i="4" s="1"/>
  <c r="D43" i="3"/>
  <c r="D30" i="3"/>
  <c r="D19" i="3"/>
  <c r="D53" i="7"/>
  <c r="D37" i="7"/>
  <c r="D110" i="6"/>
  <c r="D92" i="6"/>
  <c r="D56" i="6"/>
  <c r="D38" i="6"/>
  <c r="D12" i="6"/>
  <c r="D58" i="7"/>
  <c r="D35" i="7"/>
  <c r="D114" i="6"/>
  <c r="D47" i="6"/>
  <c r="D133" i="3"/>
  <c r="D115" i="3"/>
  <c r="D150" i="4" s="1"/>
  <c r="G158" i="18"/>
  <c r="C166" i="18"/>
  <c r="G157" i="18"/>
  <c r="C122" i="18"/>
  <c r="C128" i="18"/>
  <c r="C130" i="18"/>
  <c r="C124" i="18"/>
  <c r="B31" i="18"/>
  <c r="G42" i="18"/>
  <c r="B44" i="18"/>
  <c r="B142" i="18"/>
  <c r="B136" i="18"/>
  <c r="H34" i="11"/>
  <c r="E28" i="11"/>
  <c r="E133" i="11"/>
  <c r="E129" i="11"/>
  <c r="H125" i="11"/>
  <c r="E24" i="4"/>
  <c r="E87" i="4"/>
  <c r="E137" i="18"/>
  <c r="F133" i="18"/>
  <c r="F89" i="11"/>
  <c r="F88" i="11"/>
  <c r="F84" i="11"/>
  <c r="H99" i="11"/>
  <c r="H104" i="11"/>
  <c r="G31" i="18"/>
  <c r="G40" i="18"/>
  <c r="F112" i="18"/>
  <c r="B161" i="18"/>
  <c r="H28" i="11"/>
  <c r="H83" i="11"/>
  <c r="F30" i="18"/>
  <c r="C44" i="18"/>
  <c r="F114" i="18"/>
  <c r="B118" i="18"/>
  <c r="B113" i="18"/>
  <c r="B153" i="18"/>
  <c r="H153" i="18"/>
  <c r="H166" i="18" s="1"/>
  <c r="H154" i="18"/>
  <c r="H155" i="18" s="1"/>
  <c r="H36" i="11"/>
  <c r="H42" i="11" s="1"/>
  <c r="H39" i="11"/>
  <c r="G90" i="11"/>
  <c r="G77" i="11"/>
  <c r="G153" i="11"/>
  <c r="G151" i="11"/>
  <c r="G150" i="11"/>
  <c r="C157" i="11"/>
  <c r="C158" i="11"/>
  <c r="C156" i="11"/>
  <c r="F163" i="11"/>
  <c r="B59" i="11"/>
  <c r="H64" i="11"/>
  <c r="H58" i="11"/>
  <c r="E20" i="11"/>
  <c r="G54" i="11"/>
  <c r="B52" i="11"/>
  <c r="B141" i="11"/>
  <c r="B137" i="11"/>
  <c r="F167" i="11"/>
  <c r="F165" i="11"/>
  <c r="F164" i="11"/>
  <c r="G93" i="11"/>
  <c r="E87" i="11"/>
  <c r="E96" i="11" s="1"/>
  <c r="D77" i="11"/>
  <c r="D91" i="11" s="1"/>
  <c r="C77" i="11"/>
  <c r="C83" i="11" s="1"/>
  <c r="B77" i="11"/>
  <c r="B82" i="11" s="1"/>
  <c r="F33" i="11"/>
  <c r="F40" i="11" s="1"/>
  <c r="D55" i="3"/>
  <c r="D117" i="4" s="1"/>
  <c r="D98" i="3"/>
  <c r="D71" i="6"/>
  <c r="D117" i="7"/>
  <c r="D28" i="6"/>
  <c r="D72" i="7"/>
  <c r="D87" i="8"/>
  <c r="D112" i="7"/>
  <c r="D103" i="7"/>
  <c r="D112" i="8"/>
  <c r="D62" i="3"/>
  <c r="D124" i="4" s="1"/>
  <c r="D47" i="7"/>
  <c r="D42" i="6"/>
  <c r="D23" i="3"/>
  <c r="H87" i="11"/>
  <c r="H95" i="11"/>
  <c r="E113" i="11"/>
  <c r="F102" i="11"/>
  <c r="H135" i="11"/>
  <c r="F144" i="11"/>
  <c r="B163" i="11"/>
  <c r="F49" i="11"/>
  <c r="G147" i="18"/>
  <c r="G155" i="18"/>
  <c r="G153" i="18"/>
  <c r="G150" i="18"/>
  <c r="G148" i="18"/>
  <c r="H148" i="18"/>
  <c r="E153" i="18" s="1"/>
  <c r="H150" i="18"/>
  <c r="A124" i="7"/>
  <c r="A69" i="3"/>
  <c r="H29" i="18"/>
  <c r="F23" i="18"/>
  <c r="H28" i="18"/>
  <c r="F22" i="18"/>
  <c r="H124" i="18"/>
  <c r="A54" i="7"/>
  <c r="A141" i="7"/>
  <c r="A49" i="3"/>
  <c r="A62" i="3"/>
  <c r="A130" i="8"/>
  <c r="E11" i="18"/>
  <c r="H60" i="18"/>
  <c r="H64" i="18"/>
  <c r="H52" i="18"/>
  <c r="H61" i="18"/>
  <c r="H50" i="18"/>
  <c r="D89" i="18"/>
  <c r="D90" i="18"/>
  <c r="D78" i="18"/>
  <c r="D91" i="18"/>
  <c r="D82" i="18"/>
  <c r="F106" i="18"/>
  <c r="F102" i="18"/>
  <c r="B119" i="18"/>
  <c r="G117" i="18"/>
  <c r="D143" i="18"/>
  <c r="D145" i="18"/>
  <c r="E8" i="11"/>
  <c r="E9" i="11"/>
  <c r="A74" i="3"/>
  <c r="A134" i="3"/>
  <c r="A26" i="8"/>
  <c r="G21" i="18"/>
  <c r="G8" i="18"/>
  <c r="D26" i="18"/>
  <c r="G16" i="18"/>
  <c r="E43" i="18"/>
  <c r="E41" i="18"/>
  <c r="H82" i="18"/>
  <c r="H85" i="18"/>
  <c r="F88" i="18"/>
  <c r="F81" i="18"/>
  <c r="F91" i="18"/>
  <c r="B92" i="18"/>
  <c r="F70" i="18"/>
  <c r="B95" i="18"/>
  <c r="B94" i="18"/>
  <c r="B85" i="18"/>
  <c r="B80" i="18"/>
  <c r="F69" i="18"/>
  <c r="E138" i="11"/>
  <c r="E140" i="11"/>
  <c r="F135" i="11"/>
  <c r="E139" i="11"/>
  <c r="F133" i="11"/>
  <c r="E137" i="11"/>
  <c r="F132" i="11"/>
  <c r="F136" i="11"/>
  <c r="B46" i="18"/>
  <c r="C87" i="18"/>
  <c r="C90" i="18" s="1"/>
  <c r="B110" i="18"/>
  <c r="B114" i="18"/>
  <c r="E59" i="11"/>
  <c r="E67" i="11"/>
  <c r="E58" i="11"/>
  <c r="C20" i="11"/>
  <c r="C19" i="11"/>
  <c r="C17" i="11"/>
  <c r="H11" i="11"/>
  <c r="D108" i="11"/>
  <c r="D100" i="11"/>
  <c r="D103" i="11"/>
  <c r="D102" i="11"/>
  <c r="E136" i="11"/>
  <c r="E132" i="11"/>
  <c r="E128" i="11"/>
  <c r="H124" i="11"/>
  <c r="E135" i="11"/>
  <c r="E131" i="11"/>
  <c r="E127" i="11"/>
  <c r="E134" i="11"/>
  <c r="E130" i="11"/>
  <c r="E126" i="11"/>
  <c r="G134" i="11"/>
  <c r="G132" i="11"/>
  <c r="G131" i="11"/>
  <c r="G128" i="11"/>
  <c r="E79" i="11"/>
  <c r="C34" i="18"/>
  <c r="B38" i="18" s="1"/>
  <c r="B45" i="18"/>
  <c r="B49" i="18"/>
  <c r="D52" i="18"/>
  <c r="C78" i="18"/>
  <c r="C81" i="18"/>
  <c r="C103" i="18"/>
  <c r="B107" i="18"/>
  <c r="B116" i="18"/>
  <c r="D163" i="18"/>
  <c r="D162" i="18"/>
  <c r="D164" i="18"/>
  <c r="C29" i="11"/>
  <c r="H26" i="11"/>
  <c r="D20" i="11"/>
  <c r="B126" i="11"/>
  <c r="B125" i="11"/>
  <c r="H119" i="11"/>
  <c r="B124" i="11"/>
  <c r="H122" i="11"/>
  <c r="H118" i="11"/>
  <c r="B123" i="11"/>
  <c r="H121" i="11"/>
  <c r="B144" i="11"/>
  <c r="B140" i="11"/>
  <c r="B136" i="11"/>
  <c r="B143" i="11"/>
  <c r="B139" i="11"/>
  <c r="B142" i="11"/>
  <c r="B138" i="11"/>
  <c r="F157" i="11"/>
  <c r="E149" i="11"/>
  <c r="C117" i="18"/>
  <c r="C123" i="18"/>
  <c r="C121" i="18"/>
  <c r="G99" i="11"/>
  <c r="G102" i="11"/>
  <c r="G103" i="11"/>
  <c r="D143" i="11"/>
  <c r="D145" i="11"/>
  <c r="D144" i="11"/>
  <c r="E86" i="11"/>
  <c r="E82" i="11"/>
  <c r="E78" i="11"/>
  <c r="E85" i="11"/>
  <c r="E81" i="11"/>
  <c r="E84" i="11"/>
  <c r="E80" i="11"/>
  <c r="C128" i="11"/>
  <c r="C125" i="11"/>
  <c r="C119" i="11"/>
  <c r="H136" i="18"/>
  <c r="E42" i="11"/>
  <c r="E32" i="11"/>
  <c r="H35" i="11"/>
  <c r="B53" i="11"/>
  <c r="G82" i="11"/>
  <c r="F93" i="11"/>
  <c r="F105" i="11"/>
  <c r="G114" i="11"/>
  <c r="G122" i="11"/>
  <c r="C147" i="11"/>
  <c r="D148" i="11"/>
  <c r="D152" i="11"/>
  <c r="D156" i="11"/>
  <c r="E142" i="11"/>
  <c r="G147" i="11"/>
  <c r="G152" i="11"/>
  <c r="C154" i="11"/>
  <c r="C159" i="11"/>
  <c r="B161" i="11"/>
  <c r="B168" i="11"/>
  <c r="H51" i="11"/>
  <c r="H60" i="11"/>
  <c r="E17" i="11"/>
  <c r="C55" i="11"/>
  <c r="F106" i="11"/>
  <c r="C149" i="11"/>
  <c r="D149" i="11"/>
  <c r="D153" i="11"/>
  <c r="E143" i="11"/>
  <c r="G148" i="11"/>
  <c r="G154" i="11"/>
  <c r="E53" i="11"/>
  <c r="H54" i="11"/>
  <c r="H63" i="11"/>
  <c r="H172" i="18"/>
  <c r="H171" i="18"/>
  <c r="H170" i="18"/>
  <c r="D118" i="7"/>
  <c r="D108" i="7"/>
  <c r="D92" i="7"/>
  <c r="D65" i="7"/>
  <c r="D57" i="7"/>
  <c r="D140" i="7"/>
  <c r="D136" i="7"/>
  <c r="D93" i="6"/>
  <c r="D31" i="6"/>
  <c r="D121" i="3"/>
  <c r="D156" i="4" s="1"/>
  <c r="D117" i="3"/>
  <c r="D152" i="4" s="1"/>
  <c r="D60" i="3"/>
  <c r="D122" i="4" s="1"/>
  <c r="D15" i="3"/>
  <c r="D113" i="7"/>
  <c r="D56" i="7"/>
  <c r="D46" i="7"/>
  <c r="D112" i="6"/>
  <c r="D102" i="6"/>
  <c r="D65" i="6"/>
  <c r="D40" i="6"/>
  <c r="D124" i="3"/>
  <c r="D159" i="4" s="1"/>
  <c r="D73" i="3"/>
  <c r="D135" i="4" s="1"/>
  <c r="D48" i="3"/>
  <c r="D95" i="3"/>
  <c r="D39" i="7"/>
  <c r="D34" i="7"/>
  <c r="D120" i="6"/>
  <c r="D53" i="6"/>
  <c r="D9" i="6"/>
  <c r="D34" i="3"/>
  <c r="U7" i="8"/>
  <c r="F12" i="18"/>
  <c r="F8" i="18"/>
  <c r="B7" i="18"/>
  <c r="D9" i="18"/>
  <c r="G35" i="18"/>
  <c r="B34" i="18"/>
  <c r="G66" i="18"/>
  <c r="F67" i="18"/>
  <c r="B101" i="18"/>
  <c r="H93" i="18"/>
  <c r="H97" i="18"/>
  <c r="B126" i="18"/>
  <c r="B125" i="18"/>
  <c r="H121" i="18"/>
  <c r="D118" i="18"/>
  <c r="D127" i="18"/>
  <c r="D126" i="18"/>
  <c r="D123" i="18"/>
  <c r="D124" i="18"/>
  <c r="H128" i="18"/>
  <c r="F123" i="18"/>
  <c r="A98" i="3"/>
  <c r="A112" i="3"/>
  <c r="A101" i="8"/>
  <c r="A179" i="8"/>
  <c r="A69" i="7"/>
  <c r="A137" i="7"/>
  <c r="A31" i="3"/>
  <c r="G23" i="18"/>
  <c r="G19" i="18"/>
  <c r="B11" i="18"/>
  <c r="H78" i="18"/>
  <c r="H76" i="18"/>
  <c r="H83" i="18"/>
  <c r="H86" i="18"/>
  <c r="H79" i="18"/>
  <c r="G82" i="18"/>
  <c r="G71" i="18"/>
  <c r="G77" i="18"/>
  <c r="E111" i="18"/>
  <c r="E109" i="18"/>
  <c r="E106" i="18"/>
  <c r="E104" i="18"/>
  <c r="H157" i="11"/>
  <c r="H156" i="11"/>
  <c r="H155" i="11"/>
  <c r="G66" i="11"/>
  <c r="F67" i="11"/>
  <c r="C91" i="11"/>
  <c r="C88" i="11"/>
  <c r="C89" i="11"/>
  <c r="A127" i="7"/>
  <c r="G66" i="7"/>
  <c r="A57" i="3"/>
  <c r="A113" i="3"/>
  <c r="A15" i="8"/>
  <c r="H118" i="18"/>
  <c r="D121" i="18"/>
  <c r="F122" i="18"/>
  <c r="H142" i="18"/>
  <c r="H144" i="18"/>
  <c r="H139" i="18"/>
  <c r="H143" i="18"/>
  <c r="F167" i="18"/>
  <c r="F165" i="18"/>
  <c r="F163" i="18"/>
  <c r="G54" i="18"/>
  <c r="C56" i="18"/>
  <c r="F118" i="18"/>
  <c r="F119" i="18"/>
  <c r="G122" i="18"/>
  <c r="G120" i="18"/>
  <c r="B150" i="18"/>
  <c r="B149" i="18"/>
  <c r="B62" i="11"/>
  <c r="B68" i="11"/>
  <c r="F61" i="11"/>
  <c r="G36" i="18"/>
  <c r="D41" i="18"/>
  <c r="B48" i="18"/>
  <c r="G60" i="18"/>
  <c r="C116" i="18"/>
  <c r="C109" i="18"/>
  <c r="C105" i="18"/>
  <c r="C102" i="18"/>
  <c r="C100" i="18"/>
  <c r="C115" i="18"/>
  <c r="C110" i="18"/>
  <c r="C95" i="18"/>
  <c r="C93" i="18"/>
  <c r="E71" i="18"/>
  <c r="E76" i="18" s="1"/>
  <c r="D70" i="18"/>
  <c r="B18" i="18"/>
  <c r="B23" i="18"/>
  <c r="D47" i="18"/>
  <c r="B51" i="18"/>
  <c r="F84" i="18"/>
  <c r="E133" i="18"/>
  <c r="E127" i="18"/>
  <c r="E126" i="18"/>
  <c r="E128" i="18"/>
  <c r="D156" i="18"/>
  <c r="D155" i="18"/>
  <c r="D150" i="18"/>
  <c r="D154" i="18"/>
  <c r="H158" i="18"/>
  <c r="E111" i="11"/>
  <c r="E110" i="11"/>
  <c r="E105" i="11"/>
  <c r="E100" i="11"/>
  <c r="E109" i="11"/>
  <c r="E104" i="11"/>
  <c r="E108" i="11"/>
  <c r="E106" i="11"/>
  <c r="E102" i="11"/>
  <c r="D126" i="11"/>
  <c r="D127" i="11"/>
  <c r="D122" i="11"/>
  <c r="D118" i="11"/>
  <c r="D125" i="11"/>
  <c r="D121" i="11"/>
  <c r="D128" i="11"/>
  <c r="D119" i="11"/>
  <c r="D124" i="11"/>
  <c r="D123" i="11"/>
  <c r="B61" i="11"/>
  <c r="B118" i="11"/>
  <c r="B113" i="11"/>
  <c r="B107" i="11"/>
  <c r="B117" i="11"/>
  <c r="B111" i="11"/>
  <c r="B106" i="11"/>
  <c r="G111" i="11"/>
  <c r="G110" i="11"/>
  <c r="G109" i="11"/>
  <c r="H105" i="11"/>
  <c r="H107" i="11"/>
  <c r="H102" i="11"/>
  <c r="H106" i="11"/>
  <c r="H101" i="11"/>
  <c r="H116" i="11"/>
  <c r="H115" i="11"/>
  <c r="H114" i="11"/>
  <c r="B149" i="11"/>
  <c r="C124" i="11"/>
  <c r="C127" i="11"/>
  <c r="C122" i="11"/>
  <c r="C130" i="11"/>
  <c r="C126" i="11"/>
  <c r="C121" i="11"/>
  <c r="F116" i="18"/>
  <c r="E143" i="18"/>
  <c r="G144" i="18"/>
  <c r="G151" i="18"/>
  <c r="D10" i="11"/>
  <c r="B47" i="11"/>
  <c r="E24" i="11"/>
  <c r="E30" i="11"/>
  <c r="B37" i="11"/>
  <c r="F28" i="11"/>
  <c r="G35" i="11"/>
  <c r="F62" i="11"/>
  <c r="G92" i="11"/>
  <c r="G89" i="11"/>
  <c r="G73" i="11"/>
  <c r="F90" i="11"/>
  <c r="F80" i="11"/>
  <c r="C116" i="11"/>
  <c r="C115" i="11"/>
  <c r="C110" i="11"/>
  <c r="C105" i="11"/>
  <c r="C99" i="11"/>
  <c r="C94" i="11"/>
  <c r="C114" i="11"/>
  <c r="C109" i="11"/>
  <c r="C103" i="11"/>
  <c r="C98" i="11"/>
  <c r="C93" i="11"/>
  <c r="B103" i="11"/>
  <c r="B114" i="11"/>
  <c r="E123" i="11"/>
  <c r="E121" i="11"/>
  <c r="E116" i="11"/>
  <c r="E120" i="11"/>
  <c r="E114" i="11"/>
  <c r="H100" i="11"/>
  <c r="C120" i="11"/>
  <c r="C129" i="11"/>
  <c r="F137" i="11"/>
  <c r="F140" i="11"/>
  <c r="H136" i="11"/>
  <c r="B146" i="11"/>
  <c r="D87" i="18"/>
  <c r="C34" i="11"/>
  <c r="B38" i="11" s="1"/>
  <c r="D75" i="11"/>
  <c r="B152" i="11"/>
  <c r="D11" i="11"/>
  <c r="D21" i="11"/>
  <c r="G40" i="11"/>
  <c r="B45" i="11"/>
  <c r="E25" i="11"/>
  <c r="B41" i="11"/>
  <c r="E29" i="11"/>
  <c r="F63" i="11"/>
  <c r="G85" i="11"/>
  <c r="F78" i="11"/>
  <c r="F86" i="11"/>
  <c r="B105" i="11"/>
  <c r="B115" i="11"/>
  <c r="F116" i="11"/>
  <c r="F115" i="11"/>
  <c r="F114" i="11"/>
  <c r="G106" i="11"/>
  <c r="H103" i="11"/>
  <c r="H111" i="11"/>
  <c r="H110" i="11"/>
  <c r="C123" i="11"/>
  <c r="G124" i="11"/>
  <c r="G126" i="11"/>
  <c r="G121" i="11"/>
  <c r="G125" i="11"/>
  <c r="G120" i="11"/>
  <c r="C139" i="11"/>
  <c r="C137" i="11"/>
  <c r="C136" i="11"/>
  <c r="G140" i="11"/>
  <c r="B147" i="11"/>
  <c r="C142" i="11"/>
  <c r="C141" i="11"/>
  <c r="D162" i="11"/>
  <c r="D164" i="11"/>
  <c r="D163" i="11"/>
  <c r="E76" i="11"/>
  <c r="F145" i="11"/>
  <c r="F151" i="11"/>
  <c r="F153" i="11"/>
  <c r="H52" i="11"/>
  <c r="H56" i="11"/>
  <c r="H61" i="11"/>
  <c r="H65" i="11"/>
  <c r="F147" i="11"/>
  <c r="F152" i="11"/>
  <c r="B165" i="11"/>
  <c r="G159" i="11"/>
  <c r="E51" i="11"/>
  <c r="F51" i="11"/>
  <c r="H53" i="11"/>
  <c r="H57" i="11"/>
  <c r="H62" i="11"/>
  <c r="D109" i="7"/>
  <c r="D105" i="7"/>
  <c r="D95" i="7"/>
  <c r="D76" i="7"/>
  <c r="D42" i="7"/>
  <c r="D89" i="6"/>
  <c r="D70" i="6"/>
  <c r="D52" i="6"/>
  <c r="D24" i="6"/>
  <c r="D15" i="6"/>
  <c r="D11" i="6"/>
  <c r="D116" i="3"/>
  <c r="D151" i="4" s="1"/>
  <c r="D111" i="3"/>
  <c r="D146" i="4" s="1"/>
  <c r="D64" i="3"/>
  <c r="D126" i="4" s="1"/>
  <c r="D39" i="3"/>
  <c r="R29" i="3"/>
  <c r="D153" i="8"/>
  <c r="C170" i="11"/>
  <c r="D104" i="7"/>
  <c r="D49" i="7"/>
  <c r="D33" i="7"/>
  <c r="D105" i="6"/>
  <c r="D100" i="6"/>
  <c r="D46" i="6"/>
  <c r="D19" i="6"/>
  <c r="D14" i="6"/>
  <c r="C171" i="11"/>
  <c r="D97" i="7"/>
  <c r="D89" i="7"/>
  <c r="D81" i="7"/>
  <c r="D99" i="6"/>
  <c r="D68" i="6"/>
  <c r="D64" i="6"/>
  <c r="D45" i="6"/>
  <c r="D35" i="6"/>
  <c r="D26" i="6"/>
  <c r="D75" i="6"/>
  <c r="D113" i="3"/>
  <c r="D148" i="4" s="1"/>
  <c r="D56" i="3"/>
  <c r="D118" i="4" s="1"/>
  <c r="D49" i="3"/>
  <c r="D25" i="3"/>
  <c r="D94" i="3"/>
  <c r="D57" i="8"/>
  <c r="F173" i="7"/>
  <c r="M137" i="6"/>
  <c r="N134" i="6" s="1"/>
  <c r="H151" i="6" s="1"/>
  <c r="H160" i="6" s="1"/>
  <c r="H169" i="6" s="1"/>
  <c r="B165" i="7"/>
  <c r="B170" i="7"/>
  <c r="B177" i="7" s="1"/>
  <c r="G203" i="6"/>
  <c r="G121" i="8"/>
  <c r="G93" i="8"/>
  <c r="G38" i="8"/>
  <c r="A95" i="7"/>
  <c r="G77" i="7"/>
  <c r="G143" i="7"/>
  <c r="P130" i="3"/>
  <c r="G194" i="6"/>
  <c r="K196" i="6"/>
  <c r="G204" i="6"/>
  <c r="K206" i="6"/>
  <c r="G132" i="6"/>
  <c r="D226" i="8"/>
  <c r="D222" i="8"/>
  <c r="D218" i="8"/>
  <c r="D214" i="8"/>
  <c r="D210" i="8"/>
  <c r="D206" i="8"/>
  <c r="I213" i="8"/>
  <c r="L259" i="8"/>
  <c r="L254" i="8"/>
  <c r="L250" i="8"/>
  <c r="L246" i="8"/>
  <c r="L242" i="8"/>
  <c r="L238" i="8"/>
  <c r="D258" i="8"/>
  <c r="D254" i="8"/>
  <c r="D250" i="8"/>
  <c r="D246" i="8"/>
  <c r="D242" i="8"/>
  <c r="D238" i="8"/>
  <c r="D234" i="8"/>
  <c r="H236" i="8"/>
  <c r="H240" i="8"/>
  <c r="H244" i="8"/>
  <c r="H248" i="8"/>
  <c r="H252" i="8"/>
  <c r="H256" i="8"/>
  <c r="J256" i="8"/>
  <c r="J252" i="8"/>
  <c r="J248" i="8"/>
  <c r="J244" i="8"/>
  <c r="J240" i="8"/>
  <c r="J236" i="8"/>
  <c r="D10" i="18"/>
  <c r="D16" i="18"/>
  <c r="H24" i="18"/>
  <c r="G50" i="18"/>
  <c r="G47" i="18"/>
  <c r="H41" i="18"/>
  <c r="G59" i="18"/>
  <c r="G57" i="18"/>
  <c r="G55" i="18"/>
  <c r="G45" i="18"/>
  <c r="G44" i="18"/>
  <c r="G56" i="18"/>
  <c r="G46" i="18"/>
  <c r="D40" i="18"/>
  <c r="G48" i="18"/>
  <c r="G58" i="18"/>
  <c r="G49" i="18"/>
  <c r="D75" i="18"/>
  <c r="D74" i="18"/>
  <c r="D73" i="18"/>
  <c r="B70" i="18"/>
  <c r="D69" i="18"/>
  <c r="E67" i="18"/>
  <c r="E58" i="18"/>
  <c r="D53" i="18"/>
  <c r="D71" i="18"/>
  <c r="B64" i="18"/>
  <c r="E63" i="18"/>
  <c r="E60" i="18"/>
  <c r="E59" i="18"/>
  <c r="D76" i="18"/>
  <c r="E61" i="18"/>
  <c r="D54" i="18"/>
  <c r="D72" i="18"/>
  <c r="E62" i="18"/>
  <c r="E68" i="18"/>
  <c r="E66" i="18"/>
  <c r="E57" i="18"/>
  <c r="E86" i="18"/>
  <c r="E81" i="18"/>
  <c r="E82" i="18"/>
  <c r="E78" i="18"/>
  <c r="E84" i="18"/>
  <c r="E79" i="18"/>
  <c r="E85" i="18"/>
  <c r="E80" i="18"/>
  <c r="D97" i="18"/>
  <c r="D96" i="18"/>
  <c r="D94" i="18"/>
  <c r="D95" i="18"/>
  <c r="G115" i="18"/>
  <c r="G113" i="18"/>
  <c r="G116" i="18"/>
  <c r="G114" i="18"/>
  <c r="G134" i="18"/>
  <c r="G132" i="18"/>
  <c r="G128" i="18"/>
  <c r="G133" i="18"/>
  <c r="G130" i="18"/>
  <c r="D139" i="18"/>
  <c r="D136" i="18"/>
  <c r="G140" i="18"/>
  <c r="F152" i="18"/>
  <c r="F150" i="18"/>
  <c r="F148" i="18"/>
  <c r="F144" i="18"/>
  <c r="F151" i="18"/>
  <c r="F149" i="18"/>
  <c r="F145" i="18"/>
  <c r="F143" i="18"/>
  <c r="F146" i="18"/>
  <c r="F142" i="18"/>
  <c r="D55" i="18"/>
  <c r="B58" i="18"/>
  <c r="G12" i="18"/>
  <c r="E20" i="18"/>
  <c r="B16" i="18"/>
  <c r="B13" i="18"/>
  <c r="F14" i="18"/>
  <c r="E18" i="18"/>
  <c r="F93" i="18"/>
  <c r="F95" i="18"/>
  <c r="D108" i="18"/>
  <c r="D106" i="18"/>
  <c r="D99" i="18"/>
  <c r="D107" i="18"/>
  <c r="D102" i="18"/>
  <c r="D100" i="18"/>
  <c r="D101" i="18"/>
  <c r="D105" i="18"/>
  <c r="D103" i="18"/>
  <c r="G136" i="18"/>
  <c r="G137" i="18"/>
  <c r="G139" i="18"/>
  <c r="G138" i="18"/>
  <c r="A7" i="7"/>
  <c r="A23" i="7"/>
  <c r="A40" i="7"/>
  <c r="A59" i="7"/>
  <c r="A117" i="7"/>
  <c r="A125" i="7"/>
  <c r="A129" i="7"/>
  <c r="A40" i="3"/>
  <c r="A60" i="3"/>
  <c r="G195" i="6"/>
  <c r="G205" i="6"/>
  <c r="G136" i="6"/>
  <c r="I221" i="8"/>
  <c r="I208" i="8"/>
  <c r="I201" i="8"/>
  <c r="H237" i="8"/>
  <c r="H241" i="8"/>
  <c r="H245" i="8"/>
  <c r="H249" i="8"/>
  <c r="H253" i="8"/>
  <c r="H257" i="8"/>
  <c r="J259" i="8"/>
  <c r="J255" i="8"/>
  <c r="J251" i="8"/>
  <c r="J247" i="8"/>
  <c r="J243" i="8"/>
  <c r="J239" i="8"/>
  <c r="J235" i="8"/>
  <c r="G150" i="8"/>
  <c r="G73" i="8"/>
  <c r="G47" i="8"/>
  <c r="G16" i="8"/>
  <c r="F7" i="18"/>
  <c r="D13" i="18"/>
  <c r="C20" i="18"/>
  <c r="C17" i="18"/>
  <c r="C19" i="18"/>
  <c r="C18" i="18"/>
  <c r="C16" i="18"/>
  <c r="E65" i="18"/>
  <c r="C64" i="18"/>
  <c r="C65" i="18"/>
  <c r="C67" i="18"/>
  <c r="C59" i="18"/>
  <c r="B76" i="18"/>
  <c r="C72" i="18"/>
  <c r="B75" i="18"/>
  <c r="C74" i="18"/>
  <c r="C73" i="18"/>
  <c r="D93" i="18"/>
  <c r="E117" i="18"/>
  <c r="E114" i="18"/>
  <c r="E123" i="18"/>
  <c r="E119" i="18"/>
  <c r="E115" i="18"/>
  <c r="E113" i="18"/>
  <c r="G131" i="18"/>
  <c r="C139" i="18"/>
  <c r="C135" i="18"/>
  <c r="C134" i="18"/>
  <c r="C132" i="18"/>
  <c r="C137" i="18"/>
  <c r="C133" i="18"/>
  <c r="C136" i="18"/>
  <c r="C141" i="18"/>
  <c r="C142" i="18"/>
  <c r="C143" i="18"/>
  <c r="C159" i="18"/>
  <c r="C156" i="18"/>
  <c r="C154" i="18"/>
  <c r="C157" i="18"/>
  <c r="C155" i="18"/>
  <c r="C153" i="18"/>
  <c r="C152" i="18"/>
  <c r="G30" i="18"/>
  <c r="F32" i="18"/>
  <c r="F31" i="18"/>
  <c r="H6" i="18"/>
  <c r="B134" i="11"/>
  <c r="B133" i="11"/>
  <c r="B129" i="11"/>
  <c r="B132" i="11"/>
  <c r="B131" i="11"/>
  <c r="G121" i="6"/>
  <c r="H255" i="8"/>
  <c r="J237" i="8"/>
  <c r="G162" i="8"/>
  <c r="G62" i="8"/>
  <c r="H11" i="18"/>
  <c r="C10" i="18"/>
  <c r="C12" i="18"/>
  <c r="C11" i="18"/>
  <c r="C7" i="18"/>
  <c r="C14" i="18"/>
  <c r="C13" i="18"/>
  <c r="C8" i="18"/>
  <c r="D18" i="18"/>
  <c r="B9" i="18"/>
  <c r="D8" i="18"/>
  <c r="C29" i="18"/>
  <c r="D23" i="18"/>
  <c r="C22" i="18"/>
  <c r="D20" i="18"/>
  <c r="C28" i="18"/>
  <c r="B21" i="18"/>
  <c r="B27" i="18"/>
  <c r="B25" i="18"/>
  <c r="E54" i="18"/>
  <c r="E49" i="18"/>
  <c r="E51" i="18"/>
  <c r="E52" i="18"/>
  <c r="H74" i="18"/>
  <c r="H73" i="18"/>
  <c r="B69" i="18"/>
  <c r="D65" i="18"/>
  <c r="C61" i="18"/>
  <c r="H68" i="18"/>
  <c r="C62" i="18"/>
  <c r="H70" i="18"/>
  <c r="H67" i="18"/>
  <c r="H66" i="18"/>
  <c r="H71" i="18"/>
  <c r="E64" i="18"/>
  <c r="G95" i="18"/>
  <c r="G97" i="18"/>
  <c r="G94" i="18"/>
  <c r="G96" i="18"/>
  <c r="D193" i="7"/>
  <c r="A6" i="7"/>
  <c r="A14" i="7"/>
  <c r="A43" i="7"/>
  <c r="A128" i="7"/>
  <c r="G30" i="7"/>
  <c r="A19" i="3"/>
  <c r="I206" i="8"/>
  <c r="D256" i="8"/>
  <c r="D252" i="8"/>
  <c r="D248" i="8"/>
  <c r="D244" i="8"/>
  <c r="D240" i="8"/>
  <c r="H234" i="8"/>
  <c r="H238" i="8"/>
  <c r="H242" i="8"/>
  <c r="H246" i="8"/>
  <c r="H250" i="8"/>
  <c r="H254" i="8"/>
  <c r="J258" i="8"/>
  <c r="J254" i="8"/>
  <c r="J250" i="8"/>
  <c r="J246" i="8"/>
  <c r="J242" i="8"/>
  <c r="J238" i="8"/>
  <c r="B8" i="18"/>
  <c r="F15" i="18"/>
  <c r="B19" i="18"/>
  <c r="C42" i="18"/>
  <c r="H39" i="18"/>
  <c r="E30" i="18"/>
  <c r="H36" i="18"/>
  <c r="B41" i="18"/>
  <c r="D38" i="18"/>
  <c r="H34" i="18"/>
  <c r="E28" i="18"/>
  <c r="B26" i="18"/>
  <c r="H35" i="18"/>
  <c r="B33" i="18"/>
  <c r="E27" i="18"/>
  <c r="E25" i="18"/>
  <c r="E24" i="18"/>
  <c r="H40" i="18"/>
  <c r="B37" i="18"/>
  <c r="E53" i="18"/>
  <c r="B56" i="18"/>
  <c r="C63" i="18"/>
  <c r="G111" i="18"/>
  <c r="G110" i="18"/>
  <c r="G109" i="18"/>
  <c r="G108" i="18"/>
  <c r="G106" i="18"/>
  <c r="G107" i="18"/>
  <c r="F130" i="18"/>
  <c r="F128" i="18"/>
  <c r="F127" i="18"/>
  <c r="F126" i="18"/>
  <c r="F129" i="18"/>
  <c r="E125" i="18"/>
  <c r="B130" i="18"/>
  <c r="B132" i="18"/>
  <c r="B131" i="18"/>
  <c r="B134" i="18"/>
  <c r="B129" i="18"/>
  <c r="B128" i="18"/>
  <c r="H44" i="11"/>
  <c r="H43" i="11"/>
  <c r="G20" i="18"/>
  <c r="G18" i="18"/>
  <c r="E15" i="18"/>
  <c r="E12" i="18"/>
  <c r="G10" i="18"/>
  <c r="G22" i="18"/>
  <c r="B17" i="18"/>
  <c r="E16" i="18"/>
  <c r="E13" i="18"/>
  <c r="G7" i="18"/>
  <c r="B39" i="18"/>
  <c r="F36" i="18"/>
  <c r="H38" i="18"/>
  <c r="D51" i="18"/>
  <c r="C53" i="18"/>
  <c r="F50" i="18"/>
  <c r="F89" i="18"/>
  <c r="F82" i="18"/>
  <c r="F78" i="18"/>
  <c r="F90" i="18"/>
  <c r="F86" i="18"/>
  <c r="F85" i="18"/>
  <c r="F83" i="18"/>
  <c r="F79" i="18"/>
  <c r="G92" i="18"/>
  <c r="G91" i="18"/>
  <c r="G90" i="18"/>
  <c r="G86" i="18"/>
  <c r="G85" i="18"/>
  <c r="G83" i="18"/>
  <c r="G79" i="18"/>
  <c r="G76" i="18"/>
  <c r="G72" i="18"/>
  <c r="G87" i="18"/>
  <c r="G84" i="18"/>
  <c r="G80" i="18"/>
  <c r="G75" i="18"/>
  <c r="G74" i="18"/>
  <c r="G73" i="18"/>
  <c r="H94" i="18"/>
  <c r="H87" i="18"/>
  <c r="B98" i="18"/>
  <c r="H96" i="18"/>
  <c r="H92" i="18"/>
  <c r="H88" i="18"/>
  <c r="B124" i="18"/>
  <c r="B123" i="18"/>
  <c r="H122" i="18"/>
  <c r="H120" i="18"/>
  <c r="G126" i="18"/>
  <c r="G124" i="18"/>
  <c r="G125" i="18"/>
  <c r="G123" i="18"/>
  <c r="H130" i="18"/>
  <c r="H127" i="18"/>
  <c r="F121" i="18"/>
  <c r="H129" i="18"/>
  <c r="H126" i="18"/>
  <c r="F124" i="18"/>
  <c r="F138" i="18"/>
  <c r="H135" i="18"/>
  <c r="H133" i="18"/>
  <c r="H134" i="18"/>
  <c r="B148" i="18"/>
  <c r="B146" i="18"/>
  <c r="D149" i="18"/>
  <c r="D153" i="18"/>
  <c r="D151" i="18"/>
  <c r="D147" i="18"/>
  <c r="E144" i="18"/>
  <c r="D159" i="18"/>
  <c r="D158" i="18"/>
  <c r="F158" i="18"/>
  <c r="E151" i="18"/>
  <c r="E152" i="18"/>
  <c r="E148" i="18"/>
  <c r="C164" i="18"/>
  <c r="C162" i="18"/>
  <c r="C160" i="18"/>
  <c r="C165" i="18"/>
  <c r="C163" i="18"/>
  <c r="C161" i="18"/>
  <c r="B168" i="18"/>
  <c r="B166" i="18"/>
  <c r="B167" i="18"/>
  <c r="B164" i="18"/>
  <c r="B162" i="18"/>
  <c r="F68" i="18"/>
  <c r="F57" i="18"/>
  <c r="B67" i="18"/>
  <c r="H59" i="18"/>
  <c r="D58" i="18" s="1"/>
  <c r="F58" i="11"/>
  <c r="B57" i="11"/>
  <c r="F59" i="11"/>
  <c r="C12" i="11"/>
  <c r="G19" i="11"/>
  <c r="E14" i="11"/>
  <c r="G10" i="11"/>
  <c r="G22" i="11"/>
  <c r="G18" i="11"/>
  <c r="E13" i="11"/>
  <c r="G9" i="11"/>
  <c r="E12" i="11"/>
  <c r="G20" i="11"/>
  <c r="B11" i="11"/>
  <c r="B17" i="11"/>
  <c r="H23" i="11"/>
  <c r="G11" i="11"/>
  <c r="H13" i="11"/>
  <c r="G29" i="11"/>
  <c r="H12" i="11"/>
  <c r="H31" i="11"/>
  <c r="D46" i="11"/>
  <c r="D45" i="11"/>
  <c r="D41" i="11"/>
  <c r="G38" i="11"/>
  <c r="B119" i="11"/>
  <c r="B120" i="11"/>
  <c r="G118" i="11"/>
  <c r="B122" i="11"/>
  <c r="G117" i="11"/>
  <c r="B121" i="11"/>
  <c r="F130" i="11"/>
  <c r="F126" i="11"/>
  <c r="F129" i="11"/>
  <c r="E125" i="11"/>
  <c r="F128" i="11"/>
  <c r="E165" i="11"/>
  <c r="E161" i="11"/>
  <c r="E164" i="11"/>
  <c r="E160" i="11"/>
  <c r="E163" i="11"/>
  <c r="E159" i="11"/>
  <c r="D35" i="11"/>
  <c r="D37" i="11"/>
  <c r="D36" i="11"/>
  <c r="D34" i="11"/>
  <c r="E8" i="18"/>
  <c r="E9" i="18"/>
  <c r="E14" i="18"/>
  <c r="C32" i="18"/>
  <c r="D29" i="18"/>
  <c r="D27" i="18"/>
  <c r="D25" i="18"/>
  <c r="D22" i="18"/>
  <c r="G17" i="18"/>
  <c r="G14" i="18"/>
  <c r="C31" i="18"/>
  <c r="D30" i="18"/>
  <c r="D21" i="18"/>
  <c r="F20" i="18"/>
  <c r="D15" i="18"/>
  <c r="H32" i="18"/>
  <c r="H31" i="18"/>
  <c r="E42" i="18"/>
  <c r="E38" i="18"/>
  <c r="E40" i="18"/>
  <c r="G43" i="18"/>
  <c r="G41" i="18"/>
  <c r="B47" i="18"/>
  <c r="G39" i="18"/>
  <c r="G37" i="18"/>
  <c r="C33" i="18"/>
  <c r="C54" i="18"/>
  <c r="F56" i="18"/>
  <c r="H65" i="18"/>
  <c r="H62" i="18"/>
  <c r="B59" i="18"/>
  <c r="H57" i="18"/>
  <c r="H55" i="18"/>
  <c r="H54" i="18"/>
  <c r="H51" i="18"/>
  <c r="H58" i="18"/>
  <c r="H56" i="18"/>
  <c r="H53" i="18"/>
  <c r="F80" i="18"/>
  <c r="G81" i="18"/>
  <c r="F87" i="18"/>
  <c r="G88" i="18"/>
  <c r="H89" i="18"/>
  <c r="H90" i="18"/>
  <c r="D84" i="18"/>
  <c r="D80" i="18"/>
  <c r="D88" i="18"/>
  <c r="D86" i="18"/>
  <c r="D81" i="18"/>
  <c r="H95" i="18"/>
  <c r="B97" i="18"/>
  <c r="B93" i="18"/>
  <c r="B89" i="18"/>
  <c r="B87" i="18"/>
  <c r="B82" i="18"/>
  <c r="B78" i="18"/>
  <c r="F71" i="18"/>
  <c r="B90" i="18"/>
  <c r="B83" i="18"/>
  <c r="B79" i="18"/>
  <c r="F76" i="18"/>
  <c r="F72" i="18"/>
  <c r="E95" i="18"/>
  <c r="E91" i="18"/>
  <c r="E88" i="18"/>
  <c r="E97" i="18"/>
  <c r="E93" i="18"/>
  <c r="E92" i="18"/>
  <c r="E89" i="18"/>
  <c r="F98" i="18"/>
  <c r="B100" i="18"/>
  <c r="G104" i="18"/>
  <c r="G101" i="18"/>
  <c r="G100" i="18"/>
  <c r="G99" i="18"/>
  <c r="H106" i="18"/>
  <c r="H99" i="18"/>
  <c r="H107" i="18"/>
  <c r="H104" i="18"/>
  <c r="H102" i="18"/>
  <c r="F108" i="18"/>
  <c r="F105" i="18"/>
  <c r="F103" i="18"/>
  <c r="F104" i="18"/>
  <c r="E110" i="18"/>
  <c r="E107" i="18"/>
  <c r="E102" i="18"/>
  <c r="E100" i="18"/>
  <c r="E108" i="18"/>
  <c r="E105" i="18"/>
  <c r="E103" i="18"/>
  <c r="E101" i="18"/>
  <c r="H109" i="18"/>
  <c r="H111" i="18"/>
  <c r="D112" i="18"/>
  <c r="D114" i="18"/>
  <c r="D110" i="18"/>
  <c r="H116" i="18"/>
  <c r="H115" i="18"/>
  <c r="H113" i="18"/>
  <c r="H114" i="18"/>
  <c r="B115" i="18"/>
  <c r="B109" i="18"/>
  <c r="B105" i="18"/>
  <c r="B103" i="18"/>
  <c r="B117" i="18"/>
  <c r="B104" i="18"/>
  <c r="H119" i="18"/>
  <c r="B121" i="18"/>
  <c r="G118" i="18"/>
  <c r="B122" i="18"/>
  <c r="E136" i="18"/>
  <c r="E129" i="18"/>
  <c r="H125" i="18"/>
  <c r="E130" i="18"/>
  <c r="F139" i="18"/>
  <c r="B143" i="18"/>
  <c r="B138" i="18"/>
  <c r="B144" i="18"/>
  <c r="B141" i="18"/>
  <c r="B139" i="18"/>
  <c r="E145" i="18"/>
  <c r="B147" i="18"/>
  <c r="E149" i="18"/>
  <c r="D152" i="18"/>
  <c r="F154" i="18"/>
  <c r="E142" i="18"/>
  <c r="G154" i="18"/>
  <c r="G152" i="18"/>
  <c r="G149" i="18"/>
  <c r="G146" i="18"/>
  <c r="G145" i="18"/>
  <c r="B155" i="18"/>
  <c r="B152" i="18"/>
  <c r="B154" i="18"/>
  <c r="F159" i="18"/>
  <c r="G162" i="18"/>
  <c r="G160" i="18"/>
  <c r="G163" i="18"/>
  <c r="B159" i="18"/>
  <c r="D39" i="11"/>
  <c r="G8" i="11"/>
  <c r="H7" i="11"/>
  <c r="H71" i="11"/>
  <c r="H66" i="11"/>
  <c r="H74" i="11"/>
  <c r="H72" i="11"/>
  <c r="H144" i="11"/>
  <c r="H140" i="11"/>
  <c r="H143" i="11"/>
  <c r="H142" i="11"/>
  <c r="G163" i="11"/>
  <c r="B159" i="11"/>
  <c r="G162" i="11"/>
  <c r="B158" i="11"/>
  <c r="G161" i="11"/>
  <c r="D62" i="11"/>
  <c r="B65" i="11"/>
  <c r="D56" i="11"/>
  <c r="D68" i="11"/>
  <c r="D61" i="11"/>
  <c r="D60" i="11"/>
  <c r="D59" i="11"/>
  <c r="E7" i="18"/>
  <c r="G9" i="18"/>
  <c r="F11" i="18"/>
  <c r="F10" i="18"/>
  <c r="F19" i="18"/>
  <c r="D28" i="18"/>
  <c r="H27" i="18"/>
  <c r="F21" i="18"/>
  <c r="F26" i="18" s="1"/>
  <c r="F24" i="18"/>
  <c r="E34" i="18"/>
  <c r="E33" i="18"/>
  <c r="D37" i="18"/>
  <c r="D36" i="18"/>
  <c r="D34" i="18"/>
  <c r="D48" i="18"/>
  <c r="D44" i="18"/>
  <c r="D39" i="18"/>
  <c r="D50" i="18"/>
  <c r="D46" i="18"/>
  <c r="D45" i="18"/>
  <c r="D42" i="18"/>
  <c r="B53" i="18"/>
  <c r="H63" i="18"/>
  <c r="F73" i="18"/>
  <c r="F74" i="18"/>
  <c r="F75" i="18"/>
  <c r="G78" i="18"/>
  <c r="B81" i="18"/>
  <c r="D83" i="18"/>
  <c r="C83" i="18"/>
  <c r="C79" i="18"/>
  <c r="C84" i="18"/>
  <c r="C80" i="18"/>
  <c r="B86" i="18"/>
  <c r="H84" i="18"/>
  <c r="H80" i="18"/>
  <c r="H81" i="18"/>
  <c r="H77" i="18"/>
  <c r="B88" i="18"/>
  <c r="B91" i="18"/>
  <c r="H91" i="18"/>
  <c r="E94" i="18"/>
  <c r="B96" i="18"/>
  <c r="B99" i="18"/>
  <c r="H100" i="18"/>
  <c r="G102" i="18"/>
  <c r="H103" i="18"/>
  <c r="B106" i="18"/>
  <c r="B108" i="18"/>
  <c r="H110" i="18"/>
  <c r="B112" i="18"/>
  <c r="C104" i="18"/>
  <c r="C98" i="18"/>
  <c r="C113" i="18"/>
  <c r="C112" i="18"/>
  <c r="C111" i="18"/>
  <c r="C108" i="18"/>
  <c r="C106" i="18"/>
  <c r="C99" i="18"/>
  <c r="C97" i="18"/>
  <c r="C96" i="18"/>
  <c r="C94" i="18"/>
  <c r="B120" i="18"/>
  <c r="F125" i="18"/>
  <c r="D125" i="18"/>
  <c r="D120" i="18"/>
  <c r="D119" i="18"/>
  <c r="D128" i="18"/>
  <c r="D122" i="18"/>
  <c r="E131" i="18"/>
  <c r="H132" i="18"/>
  <c r="E134" i="18"/>
  <c r="E135" i="18"/>
  <c r="F137" i="18"/>
  <c r="H138" i="18"/>
  <c r="E139" i="18"/>
  <c r="E140" i="18"/>
  <c r="E138" i="18"/>
  <c r="F136" i="18"/>
  <c r="F135" i="18"/>
  <c r="F134" i="18"/>
  <c r="F132" i="18"/>
  <c r="H140" i="18"/>
  <c r="H141" i="18"/>
  <c r="D144" i="18"/>
  <c r="D148" i="18"/>
  <c r="C150" i="18"/>
  <c r="F153" i="18"/>
  <c r="F156" i="18"/>
  <c r="H152" i="18"/>
  <c r="H149" i="18"/>
  <c r="H146" i="18"/>
  <c r="H151" i="18"/>
  <c r="H147" i="18"/>
  <c r="B158" i="18"/>
  <c r="G159" i="18"/>
  <c r="B163" i="18"/>
  <c r="F166" i="18"/>
  <c r="F164" i="18"/>
  <c r="F162" i="18"/>
  <c r="H165" i="18"/>
  <c r="H159" i="18"/>
  <c r="B30" i="18"/>
  <c r="F27" i="18"/>
  <c r="C127" i="18"/>
  <c r="C126" i="18"/>
  <c r="C129" i="18"/>
  <c r="C125" i="18"/>
  <c r="C120" i="18"/>
  <c r="C119" i="18"/>
  <c r="E15" i="11"/>
  <c r="D43" i="11"/>
  <c r="C69" i="11"/>
  <c r="C64" i="11"/>
  <c r="C60" i="11"/>
  <c r="C67" i="11"/>
  <c r="C63" i="11"/>
  <c r="C59" i="11"/>
  <c r="C66" i="11"/>
  <c r="C58" i="11"/>
  <c r="C65" i="11"/>
  <c r="F30" i="27"/>
  <c r="C24" i="27"/>
  <c r="D7" i="11"/>
  <c r="E10" i="11"/>
  <c r="F20" i="11"/>
  <c r="G16" i="11"/>
  <c r="C32" i="11"/>
  <c r="D28" i="11"/>
  <c r="D24" i="11"/>
  <c r="B39" i="11"/>
  <c r="F36" i="11"/>
  <c r="H38" i="11"/>
  <c r="E56" i="11"/>
  <c r="D52" i="11"/>
  <c r="B86" i="11"/>
  <c r="H86" i="11"/>
  <c r="H82" i="11"/>
  <c r="H78" i="11"/>
  <c r="H85" i="11"/>
  <c r="H81" i="11"/>
  <c r="H77" i="11"/>
  <c r="H84" i="11"/>
  <c r="H80" i="11"/>
  <c r="H76" i="11"/>
  <c r="D96" i="11"/>
  <c r="D95" i="11"/>
  <c r="D115" i="11"/>
  <c r="D111" i="11"/>
  <c r="D114" i="11"/>
  <c r="D110" i="11"/>
  <c r="D113" i="11"/>
  <c r="D134" i="11"/>
  <c r="F160" i="11"/>
  <c r="F156" i="11"/>
  <c r="E152" i="11"/>
  <c r="E148" i="11"/>
  <c r="F159" i="11"/>
  <c r="F155" i="11"/>
  <c r="E151" i="11"/>
  <c r="E147" i="11"/>
  <c r="F158" i="11"/>
  <c r="F154" i="11"/>
  <c r="E150" i="11"/>
  <c r="G100" i="11"/>
  <c r="G104" i="11"/>
  <c r="G101" i="11"/>
  <c r="E44" i="11"/>
  <c r="E40" i="11"/>
  <c r="E43" i="11"/>
  <c r="E39" i="11"/>
  <c r="B155" i="11"/>
  <c r="B154" i="11"/>
  <c r="B15" i="11"/>
  <c r="D14" i="11"/>
  <c r="B9" i="11"/>
  <c r="D18" i="11"/>
  <c r="D13" i="11"/>
  <c r="D8" i="11"/>
  <c r="F76" i="11"/>
  <c r="F72" i="11"/>
  <c r="B97" i="11"/>
  <c r="B93" i="11"/>
  <c r="B89" i="11"/>
  <c r="B85" i="11"/>
  <c r="B81" i="11"/>
  <c r="F75" i="11"/>
  <c r="F71" i="11"/>
  <c r="B96" i="11"/>
  <c r="B92" i="11"/>
  <c r="B88" i="11"/>
  <c r="B84" i="11"/>
  <c r="B80" i="11"/>
  <c r="F74" i="11"/>
  <c r="F70" i="11"/>
  <c r="B95" i="11"/>
  <c r="B91" i="11"/>
  <c r="B87" i="11"/>
  <c r="B83" i="11"/>
  <c r="B79" i="11"/>
  <c r="F100" i="11"/>
  <c r="F99" i="11"/>
  <c r="F98" i="11"/>
  <c r="G139" i="11"/>
  <c r="G138" i="11"/>
  <c r="G137" i="11"/>
  <c r="G143" i="11"/>
  <c r="D137" i="11"/>
  <c r="D133" i="11"/>
  <c r="G142" i="11"/>
  <c r="D136" i="11"/>
  <c r="D132" i="11"/>
  <c r="G141" i="11"/>
  <c r="D139" i="11"/>
  <c r="D135" i="11"/>
  <c r="D131" i="11"/>
  <c r="C166" i="11"/>
  <c r="C162" i="11"/>
  <c r="G158" i="11"/>
  <c r="C165" i="11"/>
  <c r="C161" i="11"/>
  <c r="G157" i="11"/>
  <c r="C164" i="11"/>
  <c r="C160" i="11"/>
  <c r="H151" i="11"/>
  <c r="H146" i="11"/>
  <c r="H152" i="11"/>
  <c r="H150" i="11"/>
  <c r="H148" i="11"/>
  <c r="H149" i="11"/>
  <c r="D74" i="11"/>
  <c r="C16" i="11"/>
  <c r="B8" i="11"/>
  <c r="B21" i="11"/>
  <c r="B25" i="11"/>
  <c r="F64" i="11"/>
  <c r="F60" i="11"/>
  <c r="G71" i="11"/>
  <c r="G75" i="11"/>
  <c r="G83" i="11"/>
  <c r="G87" i="11"/>
  <c r="G91" i="11"/>
  <c r="F83" i="11"/>
  <c r="F87" i="11"/>
  <c r="C80" i="11"/>
  <c r="H88" i="11"/>
  <c r="H92" i="11"/>
  <c r="H96" i="11"/>
  <c r="C90" i="11"/>
  <c r="F94" i="11"/>
  <c r="E99" i="11"/>
  <c r="E103" i="11"/>
  <c r="E107" i="11"/>
  <c r="C96" i="11"/>
  <c r="C100" i="11"/>
  <c r="C104" i="11"/>
  <c r="C108" i="11"/>
  <c r="C112" i="11"/>
  <c r="B100" i="11"/>
  <c r="B104" i="11"/>
  <c r="B109" i="11"/>
  <c r="B112" i="11"/>
  <c r="B116" i="11"/>
  <c r="E115" i="11"/>
  <c r="E119" i="11"/>
  <c r="F104" i="11"/>
  <c r="F112" i="11"/>
  <c r="G96" i="11"/>
  <c r="G107" i="11"/>
  <c r="G115" i="11"/>
  <c r="F121" i="11"/>
  <c r="F125" i="11"/>
  <c r="H129" i="11"/>
  <c r="H133" i="11"/>
  <c r="F138" i="11"/>
  <c r="G129" i="11"/>
  <c r="G133" i="11"/>
  <c r="C134" i="11"/>
  <c r="C138" i="11"/>
  <c r="F38" i="11"/>
  <c r="F50" i="11"/>
  <c r="F56" i="11"/>
  <c r="B13" i="11"/>
  <c r="H79" i="21"/>
  <c r="I79" i="21"/>
  <c r="I82" i="21"/>
  <c r="C130" i="21"/>
  <c r="I63" i="21"/>
  <c r="I120" i="21"/>
  <c r="F65" i="11"/>
  <c r="G72" i="11"/>
  <c r="G76" i="11"/>
  <c r="G80" i="11"/>
  <c r="G84" i="11"/>
  <c r="G88" i="11"/>
  <c r="H89" i="11"/>
  <c r="H93" i="11"/>
  <c r="H97" i="11"/>
  <c r="F122" i="11"/>
  <c r="H126" i="11"/>
  <c r="H134" i="11"/>
  <c r="F139" i="11"/>
  <c r="G130" i="11"/>
  <c r="C135" i="11"/>
  <c r="F134" i="11"/>
  <c r="G145" i="11"/>
  <c r="G149" i="11"/>
  <c r="F142" i="11"/>
  <c r="F146" i="11"/>
  <c r="C153" i="11"/>
  <c r="B162" i="11"/>
  <c r="B16" i="11"/>
  <c r="H162" i="4"/>
  <c r="I40" i="21"/>
  <c r="C133" i="21"/>
  <c r="C134" i="21"/>
  <c r="C135" i="21"/>
  <c r="I20" i="21"/>
  <c r="C129" i="21"/>
  <c r="C128" i="21"/>
  <c r="I21" i="21"/>
  <c r="C132" i="21"/>
  <c r="I41" i="21"/>
  <c r="I60" i="21"/>
  <c r="H97" i="21"/>
  <c r="H101" i="21" s="1"/>
  <c r="I97" i="21"/>
  <c r="I78" i="21"/>
  <c r="I121" i="21"/>
  <c r="K13" i="7"/>
  <c r="I98" i="21"/>
  <c r="H78" i="21"/>
  <c r="H82" i="21" s="1"/>
  <c r="I122" i="21"/>
  <c r="K8" i="7"/>
  <c r="K12" i="7"/>
  <c r="K10" i="7"/>
  <c r="K14" i="7"/>
  <c r="I200" i="3"/>
  <c r="K9" i="7"/>
  <c r="H200" i="3"/>
  <c r="G54" i="27"/>
  <c r="B67" i="27"/>
  <c r="G68" i="27"/>
  <c r="G65" i="27"/>
  <c r="G62" i="27"/>
  <c r="B55" i="27"/>
  <c r="G52" i="27"/>
  <c r="G66" i="27"/>
  <c r="G63" i="27"/>
  <c r="F59" i="27"/>
  <c r="B58" i="27"/>
  <c r="F60" i="27"/>
  <c r="H172" i="11"/>
  <c r="H171" i="11"/>
  <c r="D173" i="27"/>
  <c r="D172" i="27"/>
  <c r="H173" i="27"/>
  <c r="H172" i="27"/>
  <c r="D32" i="8"/>
  <c r="D131" i="3"/>
  <c r="D30" i="8"/>
  <c r="D129" i="3"/>
  <c r="D28" i="8"/>
  <c r="D54" i="3"/>
  <c r="D116" i="4" s="1"/>
  <c r="D34" i="6"/>
  <c r="D26" i="8"/>
  <c r="D24" i="3"/>
  <c r="D24" i="8"/>
  <c r="D13" i="3"/>
  <c r="D45" i="8"/>
  <c r="D114" i="3"/>
  <c r="D149" i="4" s="1"/>
  <c r="D54" i="6"/>
  <c r="D50" i="8"/>
  <c r="D91" i="3"/>
  <c r="D65" i="8"/>
  <c r="D66" i="8" s="1"/>
  <c r="D31" i="3"/>
  <c r="D18" i="6"/>
  <c r="D70" i="8"/>
  <c r="D52" i="3"/>
  <c r="D104" i="8"/>
  <c r="D102" i="8"/>
  <c r="D63" i="3"/>
  <c r="D125" i="4" s="1"/>
  <c r="D44" i="6"/>
  <c r="D100" i="8"/>
  <c r="D18" i="3"/>
  <c r="D26" i="7"/>
  <c r="D155" i="8"/>
  <c r="D116" i="6"/>
  <c r="D77" i="3"/>
  <c r="D139" i="4" s="1"/>
  <c r="D129" i="6"/>
  <c r="D129" i="8"/>
  <c r="D69" i="3"/>
  <c r="D131" i="4" s="1"/>
  <c r="D125" i="6"/>
  <c r="D22" i="3"/>
  <c r="D125" i="8"/>
  <c r="K29" i="8"/>
  <c r="K25" i="8"/>
  <c r="K21" i="8"/>
  <c r="K16" i="8"/>
  <c r="K9" i="8"/>
  <c r="G9" i="27"/>
  <c r="B12" i="27"/>
  <c r="E13" i="27"/>
  <c r="E15" i="27"/>
  <c r="B19" i="27"/>
  <c r="F21" i="27"/>
  <c r="C23" i="27"/>
  <c r="D24" i="27"/>
  <c r="B26" i="27"/>
  <c r="H27" i="27"/>
  <c r="C34" i="27"/>
  <c r="D35" i="27"/>
  <c r="D37" i="27"/>
  <c r="D38" i="27"/>
  <c r="C35" i="27"/>
  <c r="B39" i="27" s="1"/>
  <c r="G40" i="27"/>
  <c r="G45" i="27"/>
  <c r="G49" i="27"/>
  <c r="G50" i="27"/>
  <c r="F51" i="27"/>
  <c r="D54" i="27"/>
  <c r="F55" i="27"/>
  <c r="F56" i="27"/>
  <c r="G57" i="27"/>
  <c r="E58" i="27"/>
  <c r="E60" i="27"/>
  <c r="C62" i="27"/>
  <c r="C65" i="27"/>
  <c r="D66" i="27"/>
  <c r="E67" i="27"/>
  <c r="C68" i="27"/>
  <c r="E69" i="27"/>
  <c r="C70" i="27"/>
  <c r="H71" i="27"/>
  <c r="H72" i="27"/>
  <c r="G75" i="27"/>
  <c r="G77" i="27"/>
  <c r="G80" i="27"/>
  <c r="E82" i="27"/>
  <c r="G84" i="27"/>
  <c r="E86" i="27"/>
  <c r="G87" i="27"/>
  <c r="G89" i="27"/>
  <c r="H90" i="27"/>
  <c r="C94" i="27"/>
  <c r="H94" i="27"/>
  <c r="C97" i="27"/>
  <c r="H97" i="27"/>
  <c r="B99" i="27"/>
  <c r="C100" i="27"/>
  <c r="G100" i="27"/>
  <c r="E102" i="27"/>
  <c r="E104" i="27"/>
  <c r="B105" i="27"/>
  <c r="F105" i="27"/>
  <c r="C106" i="27"/>
  <c r="E107" i="27"/>
  <c r="B108" i="27"/>
  <c r="F108" i="27"/>
  <c r="C109" i="27"/>
  <c r="D111" i="27"/>
  <c r="H111" i="27"/>
  <c r="E112" i="27"/>
  <c r="C113" i="27"/>
  <c r="C114" i="27"/>
  <c r="B117" i="27"/>
  <c r="D121" i="27"/>
  <c r="F122" i="27"/>
  <c r="G123" i="27"/>
  <c r="D124" i="27"/>
  <c r="G125" i="27"/>
  <c r="D126" i="27"/>
  <c r="H128" i="27"/>
  <c r="G130" i="27"/>
  <c r="H131" i="27"/>
  <c r="G132" i="27"/>
  <c r="G135" i="27"/>
  <c r="G137" i="27"/>
  <c r="B139" i="27"/>
  <c r="B143" i="27"/>
  <c r="F145" i="27"/>
  <c r="E148" i="27"/>
  <c r="F149" i="27"/>
  <c r="D150" i="27"/>
  <c r="E151" i="27"/>
  <c r="D152" i="27"/>
  <c r="E153" i="27"/>
  <c r="B154" i="27"/>
  <c r="F154" i="27"/>
  <c r="D155" i="27"/>
  <c r="C156" i="27"/>
  <c r="D157" i="27"/>
  <c r="C158" i="27"/>
  <c r="F158" i="27"/>
  <c r="C159" i="27"/>
  <c r="C161" i="27"/>
  <c r="C163" i="27"/>
  <c r="C166" i="27"/>
  <c r="Q15" i="3"/>
  <c r="D6" i="8"/>
  <c r="D17" i="3"/>
  <c r="D10" i="6"/>
  <c r="D35" i="8"/>
  <c r="D72" i="6"/>
  <c r="K28" i="8"/>
  <c r="K24" i="8"/>
  <c r="K19" i="8"/>
  <c r="K15" i="8"/>
  <c r="D43" i="6"/>
  <c r="D15" i="8"/>
  <c r="D105" i="3"/>
  <c r="D37" i="8"/>
  <c r="D80" i="3"/>
  <c r="D142" i="4" s="1"/>
  <c r="D79" i="6"/>
  <c r="G37" i="27"/>
  <c r="G38" i="27"/>
  <c r="G41" i="27"/>
  <c r="D55" i="27"/>
  <c r="C60" i="27"/>
  <c r="E62" i="27"/>
  <c r="B63" i="27"/>
  <c r="E65" i="27"/>
  <c r="C67" i="27"/>
  <c r="E68" i="27"/>
  <c r="H69" i="27"/>
  <c r="B71" i="27"/>
  <c r="G73" i="27"/>
  <c r="G76" i="27"/>
  <c r="G78" i="27"/>
  <c r="E80" i="27"/>
  <c r="G82" i="27"/>
  <c r="E84" i="27"/>
  <c r="G86" i="27"/>
  <c r="H88" i="27"/>
  <c r="H92" i="27"/>
  <c r="H93" i="27"/>
  <c r="C95" i="27"/>
  <c r="G95" i="27"/>
  <c r="H96" i="27"/>
  <c r="C98" i="27"/>
  <c r="E100" i="27"/>
  <c r="C102" i="27"/>
  <c r="C104" i="27"/>
  <c r="E106" i="27"/>
  <c r="C107" i="27"/>
  <c r="C110" i="27"/>
  <c r="B111" i="27"/>
  <c r="C112" i="27"/>
  <c r="F113" i="27"/>
  <c r="B115" i="27"/>
  <c r="B118" i="27"/>
  <c r="D120" i="27"/>
  <c r="G121" i="27"/>
  <c r="D122" i="27"/>
  <c r="F124" i="27"/>
  <c r="G129" i="27"/>
  <c r="B138" i="27"/>
  <c r="B141" i="27"/>
  <c r="F144" i="27"/>
  <c r="F146" i="27"/>
  <c r="F147" i="27"/>
  <c r="D149" i="27"/>
  <c r="F150" i="27"/>
  <c r="C153" i="27"/>
  <c r="B155" i="27"/>
  <c r="F157" i="27"/>
  <c r="G160" i="27"/>
  <c r="B162" i="27"/>
  <c r="C165" i="27"/>
  <c r="D103" i="6"/>
  <c r="D51" i="6"/>
  <c r="D171" i="18"/>
  <c r="D170" i="18"/>
  <c r="D172" i="18"/>
  <c r="D14" i="8"/>
  <c r="D103" i="3"/>
  <c r="D172" i="11"/>
  <c r="D171" i="11"/>
  <c r="E172" i="18"/>
  <c r="E170" i="18"/>
  <c r="D90" i="8"/>
  <c r="D79" i="3"/>
  <c r="D141" i="4" s="1"/>
  <c r="D130" i="7"/>
  <c r="D79" i="8"/>
  <c r="D102" i="3"/>
  <c r="D127" i="7"/>
  <c r="D160" i="8"/>
  <c r="D92" i="3"/>
  <c r="G171" i="11"/>
  <c r="M19" i="3"/>
  <c r="N13" i="3" s="1"/>
  <c r="D51" i="3"/>
  <c r="D8" i="8"/>
  <c r="D78" i="3"/>
  <c r="D140" i="4" s="1"/>
  <c r="D20" i="8"/>
  <c r="D132" i="3"/>
  <c r="D41" i="8"/>
  <c r="D42" i="8" s="1"/>
  <c r="D40" i="3"/>
  <c r="D52" i="8"/>
  <c r="D106" i="3"/>
  <c r="D72" i="8"/>
  <c r="D115" i="8"/>
  <c r="D184" i="8"/>
  <c r="D136" i="3"/>
  <c r="D181" i="8"/>
  <c r="D75" i="3"/>
  <c r="D137" i="4" s="1"/>
  <c r="D178" i="8"/>
  <c r="D70" i="3"/>
  <c r="D132" i="4" s="1"/>
  <c r="D176" i="8"/>
  <c r="D66" i="3"/>
  <c r="D128" i="4" s="1"/>
  <c r="D13" i="7"/>
  <c r="D140" i="8"/>
  <c r="D42" i="3"/>
  <c r="D10" i="7"/>
  <c r="D138" i="8"/>
  <c r="D28" i="3"/>
  <c r="B171" i="11"/>
  <c r="E172" i="11"/>
  <c r="E171" i="11"/>
  <c r="B170" i="18"/>
  <c r="B171" i="18"/>
  <c r="G170" i="18"/>
  <c r="G172" i="18"/>
  <c r="G171" i="18"/>
  <c r="O12" i="3"/>
  <c r="D26" i="3"/>
  <c r="D7" i="8"/>
  <c r="D59" i="3"/>
  <c r="D121" i="4" s="1"/>
  <c r="D19" i="8"/>
  <c r="D134" i="3"/>
  <c r="D46" i="8"/>
  <c r="D44" i="3"/>
  <c r="D51" i="8"/>
  <c r="D97" i="3"/>
  <c r="D170" i="8"/>
  <c r="D47" i="3"/>
  <c r="D21" i="7"/>
  <c r="D146" i="8"/>
  <c r="D67" i="3"/>
  <c r="D129" i="4" s="1"/>
  <c r="D18" i="7"/>
  <c r="D144" i="8"/>
  <c r="D9" i="7"/>
  <c r="D137" i="8"/>
  <c r="D27" i="3"/>
  <c r="F172" i="11"/>
  <c r="E173" i="27"/>
  <c r="D23" i="7"/>
  <c r="D147" i="8"/>
  <c r="D17" i="7"/>
  <c r="D143" i="8"/>
  <c r="D15" i="7"/>
  <c r="D142" i="8"/>
  <c r="D12" i="7"/>
  <c r="D58" i="8"/>
  <c r="D161" i="8"/>
  <c r="D129" i="7"/>
  <c r="D124" i="7"/>
  <c r="D76" i="8"/>
  <c r="D128" i="6"/>
  <c r="D128" i="8"/>
  <c r="D124" i="6"/>
  <c r="D124" i="8"/>
  <c r="D22" i="7"/>
  <c r="D154" i="8"/>
  <c r="D6" i="7"/>
  <c r="D135" i="8"/>
  <c r="D131" i="7"/>
  <c r="D80" i="8"/>
  <c r="D127" i="6"/>
  <c r="D127" i="8"/>
  <c r="D24" i="7"/>
  <c r="D148" i="8"/>
  <c r="D19" i="7"/>
  <c r="D145" i="8"/>
  <c r="D16" i="7"/>
  <c r="D59" i="8"/>
  <c r="D11" i="7"/>
  <c r="D139" i="8"/>
  <c r="D128" i="7"/>
  <c r="D96" i="8"/>
  <c r="D97" i="8" s="1"/>
  <c r="D125" i="7"/>
  <c r="D77" i="8"/>
  <c r="D126" i="6"/>
  <c r="D126" i="8"/>
  <c r="J117" i="6"/>
  <c r="H136" i="6" s="1"/>
  <c r="B61" i="27" l="1"/>
  <c r="F79" i="11"/>
  <c r="C54" i="11"/>
  <c r="D66" i="11"/>
  <c r="D67" i="11"/>
  <c r="H139" i="11"/>
  <c r="C62" i="11"/>
  <c r="D48" i="11"/>
  <c r="C9" i="11"/>
  <c r="F155" i="18"/>
  <c r="D11" i="18"/>
  <c r="B128" i="11"/>
  <c r="E121" i="18"/>
  <c r="C69" i="18"/>
  <c r="H10" i="18"/>
  <c r="G142" i="18"/>
  <c r="C78" i="11"/>
  <c r="E31" i="11"/>
  <c r="G81" i="11"/>
  <c r="H40" i="11"/>
  <c r="B148" i="11"/>
  <c r="E94" i="11"/>
  <c r="F30" i="11"/>
  <c r="D104" i="11"/>
  <c r="E62" i="11"/>
  <c r="E44" i="18"/>
  <c r="G86" i="11"/>
  <c r="F21" i="11"/>
  <c r="F26" i="11" s="1"/>
  <c r="G32" i="11"/>
  <c r="H44" i="27"/>
  <c r="C41" i="18"/>
  <c r="B22" i="11"/>
  <c r="C23" i="11" s="1"/>
  <c r="C26" i="18"/>
  <c r="B73" i="18"/>
  <c r="D93" i="11"/>
  <c r="E7" i="11"/>
  <c r="C7" i="11"/>
  <c r="C72" i="11"/>
  <c r="D49" i="11"/>
  <c r="F52" i="18"/>
  <c r="B62" i="18"/>
  <c r="C66" i="18"/>
  <c r="G141" i="18"/>
  <c r="C79" i="11"/>
  <c r="F157" i="18"/>
  <c r="F35" i="18"/>
  <c r="B74" i="18"/>
  <c r="D106" i="11"/>
  <c r="E68" i="11"/>
  <c r="G33" i="18"/>
  <c r="D23" i="6"/>
  <c r="G70" i="27"/>
  <c r="G64" i="27"/>
  <c r="E18" i="11"/>
  <c r="C84" i="11"/>
  <c r="G79" i="11"/>
  <c r="D97" i="11"/>
  <c r="B10" i="11"/>
  <c r="C149" i="18"/>
  <c r="D63" i="11"/>
  <c r="G60" i="11"/>
  <c r="D111" i="18"/>
  <c r="E45" i="18"/>
  <c r="C74" i="11"/>
  <c r="D42" i="11"/>
  <c r="H18" i="11"/>
  <c r="G21" i="11"/>
  <c r="G23" i="11"/>
  <c r="E150" i="18"/>
  <c r="F49" i="18"/>
  <c r="H45" i="11"/>
  <c r="E122" i="18"/>
  <c r="C58" i="18"/>
  <c r="F170" i="11"/>
  <c r="D138" i="11"/>
  <c r="G74" i="11"/>
  <c r="F85" i="11"/>
  <c r="B72" i="11"/>
  <c r="C82" i="11"/>
  <c r="F160" i="18"/>
  <c r="D143" i="7"/>
  <c r="F81" i="11"/>
  <c r="D99" i="11"/>
  <c r="D72" i="11"/>
  <c r="E27" i="11"/>
  <c r="B26" i="11"/>
  <c r="B42" i="18"/>
  <c r="H49" i="27"/>
  <c r="C40" i="18"/>
  <c r="C36" i="11"/>
  <c r="B75" i="11"/>
  <c r="C85" i="11"/>
  <c r="D53" i="11"/>
  <c r="C27" i="18"/>
  <c r="C39" i="18"/>
  <c r="E60" i="11"/>
  <c r="C44" i="11"/>
  <c r="C14" i="11"/>
  <c r="D76" i="11"/>
  <c r="G53" i="27"/>
  <c r="C81" i="11"/>
  <c r="F118" i="11"/>
  <c r="F55" i="18"/>
  <c r="D64" i="11"/>
  <c r="H138" i="11"/>
  <c r="E64" i="11"/>
  <c r="G25" i="11"/>
  <c r="D113" i="18"/>
  <c r="D47" i="11"/>
  <c r="D50" i="11"/>
  <c r="G24" i="11"/>
  <c r="C8" i="11"/>
  <c r="H47" i="11"/>
  <c r="D7" i="18"/>
  <c r="E73" i="18"/>
  <c r="C60" i="18"/>
  <c r="D132" i="18"/>
  <c r="D14" i="18"/>
  <c r="F91" i="11"/>
  <c r="F66" i="11"/>
  <c r="F97" i="18"/>
  <c r="D51" i="11"/>
  <c r="E57" i="11"/>
  <c r="D107" i="11"/>
  <c r="D73" i="11"/>
  <c r="B33" i="11"/>
  <c r="C24" i="18"/>
  <c r="C38" i="18"/>
  <c r="E66" i="11"/>
  <c r="D132" i="7"/>
  <c r="D79" i="11"/>
  <c r="F19" i="11"/>
  <c r="H70" i="11"/>
  <c r="C11" i="11"/>
  <c r="D135" i="18"/>
  <c r="D137" i="18"/>
  <c r="H157" i="18"/>
  <c r="C91" i="18"/>
  <c r="G31" i="11"/>
  <c r="D128" i="3"/>
  <c r="E139" i="3" s="1"/>
  <c r="B28" i="11"/>
  <c r="E41" i="11"/>
  <c r="H43" i="27"/>
  <c r="F176" i="27"/>
  <c r="F177" i="27"/>
  <c r="F178" i="27"/>
  <c r="F174" i="27"/>
  <c r="F180" i="27"/>
  <c r="F179" i="27"/>
  <c r="F175" i="27"/>
  <c r="D100" i="7"/>
  <c r="D150" i="8"/>
  <c r="E92" i="11"/>
  <c r="H73" i="11"/>
  <c r="B69" i="11"/>
  <c r="C13" i="11"/>
  <c r="D138" i="18"/>
  <c r="G143" i="18"/>
  <c r="B22" i="18"/>
  <c r="F29" i="18" s="1"/>
  <c r="C26" i="11"/>
  <c r="D119" i="8"/>
  <c r="G175" i="11"/>
  <c r="G174" i="11"/>
  <c r="G173" i="11"/>
  <c r="D87" i="11"/>
  <c r="B23" i="11"/>
  <c r="D25" i="11"/>
  <c r="C61" i="11"/>
  <c r="F61" i="18"/>
  <c r="D130" i="18"/>
  <c r="D131" i="18"/>
  <c r="D86" i="11"/>
  <c r="D27" i="11"/>
  <c r="D89" i="11"/>
  <c r="H156" i="18"/>
  <c r="F15" i="11"/>
  <c r="B28" i="18"/>
  <c r="C36" i="18"/>
  <c r="C25" i="18"/>
  <c r="D77" i="7"/>
  <c r="D40" i="7"/>
  <c r="C39" i="11"/>
  <c r="D83" i="11"/>
  <c r="D15" i="11"/>
  <c r="D29" i="11"/>
  <c r="D65" i="11"/>
  <c r="D134" i="18"/>
  <c r="E35" i="11"/>
  <c r="B18" i="11"/>
  <c r="B35" i="18"/>
  <c r="H174" i="27"/>
  <c r="H175" i="27"/>
  <c r="H176" i="27"/>
  <c r="D132" i="6"/>
  <c r="N135" i="6"/>
  <c r="H152" i="6" s="1"/>
  <c r="H161" i="6" s="1"/>
  <c r="H170" i="6" s="1"/>
  <c r="N133" i="6"/>
  <c r="N136" i="6"/>
  <c r="H153" i="6" s="1"/>
  <c r="H162" i="6" s="1"/>
  <c r="H171" i="6" s="1"/>
  <c r="F176" i="7"/>
  <c r="F175" i="7"/>
  <c r="F171" i="7"/>
  <c r="F174" i="7"/>
  <c r="F170" i="7"/>
  <c r="F177" i="7" s="1"/>
  <c r="D106" i="8"/>
  <c r="G11" i="8"/>
  <c r="G106" i="8"/>
  <c r="D162" i="8"/>
  <c r="D132" i="8"/>
  <c r="D157" i="8"/>
  <c r="L29" i="8" s="1"/>
  <c r="G185" i="8"/>
  <c r="G81" i="8"/>
  <c r="G115" i="8"/>
  <c r="G21" i="8"/>
  <c r="G132" i="8"/>
  <c r="G157" i="8"/>
  <c r="G97" i="8"/>
  <c r="G66" i="8"/>
  <c r="G54" i="8"/>
  <c r="G42" i="8"/>
  <c r="D16" i="8"/>
  <c r="L22" i="8" s="1"/>
  <c r="G39" i="11"/>
  <c r="C88" i="18"/>
  <c r="B15" i="18"/>
  <c r="E50" i="11"/>
  <c r="G41" i="11"/>
  <c r="C147" i="18"/>
  <c r="G13" i="18"/>
  <c r="C25" i="11"/>
  <c r="C24" i="11"/>
  <c r="C40" i="11"/>
  <c r="D33" i="8"/>
  <c r="D38" i="8" s="1"/>
  <c r="D77" i="4"/>
  <c r="D169" i="8"/>
  <c r="D10" i="4"/>
  <c r="E11" i="4" s="1"/>
  <c r="D14" i="4"/>
  <c r="E18" i="4" s="1"/>
  <c r="D56" i="4"/>
  <c r="D22" i="11"/>
  <c r="G15" i="18"/>
  <c r="C30" i="11"/>
  <c r="F12" i="11"/>
  <c r="G34" i="11"/>
  <c r="B42" i="11"/>
  <c r="B94" i="11"/>
  <c r="E49" i="11"/>
  <c r="C31" i="11"/>
  <c r="F10" i="11"/>
  <c r="B31" i="11"/>
  <c r="D167" i="11"/>
  <c r="C37" i="11"/>
  <c r="C46" i="11" s="1"/>
  <c r="D177" i="8"/>
  <c r="F41" i="11"/>
  <c r="C33" i="11"/>
  <c r="G43" i="11"/>
  <c r="F45" i="18"/>
  <c r="E23" i="18"/>
  <c r="D30" i="11"/>
  <c r="H50" i="11"/>
  <c r="B35" i="11"/>
  <c r="F171" i="11"/>
  <c r="C27" i="11"/>
  <c r="D38" i="3"/>
  <c r="D39" i="6"/>
  <c r="D96" i="4"/>
  <c r="U126" i="1"/>
  <c r="U128" i="1" s="1"/>
  <c r="G127" i="10" s="1"/>
  <c r="Q33" i="3"/>
  <c r="R33" i="3" s="1"/>
  <c r="D100" i="3"/>
  <c r="E88" i="11"/>
  <c r="C73" i="11"/>
  <c r="H20" i="11"/>
  <c r="H22" i="11"/>
  <c r="F44" i="18"/>
  <c r="C89" i="18"/>
  <c r="E91" i="11"/>
  <c r="C28" i="11"/>
  <c r="E63" i="11"/>
  <c r="B64" i="11"/>
  <c r="E52" i="11"/>
  <c r="F54" i="18"/>
  <c r="F17" i="18"/>
  <c r="G49" i="11"/>
  <c r="C37" i="18"/>
  <c r="C50" i="18" s="1"/>
  <c r="F43" i="18"/>
  <c r="I84" i="3"/>
  <c r="G55" i="11"/>
  <c r="D118" i="8"/>
  <c r="D32" i="3"/>
  <c r="D53" i="4"/>
  <c r="F40" i="18"/>
  <c r="H41" i="11"/>
  <c r="D73" i="4"/>
  <c r="G57" i="11"/>
  <c r="D7" i="22"/>
  <c r="G28" i="11"/>
  <c r="F43" i="11"/>
  <c r="E93" i="11"/>
  <c r="H16" i="11"/>
  <c r="G27" i="11"/>
  <c r="H9" i="11"/>
  <c r="E75" i="18"/>
  <c r="F35" i="11"/>
  <c r="F16" i="11"/>
  <c r="F42" i="18"/>
  <c r="C22" i="11"/>
  <c r="D71" i="11"/>
  <c r="E61" i="11"/>
  <c r="C148" i="18"/>
  <c r="G13" i="11"/>
  <c r="C42" i="11"/>
  <c r="H67" i="11"/>
  <c r="D113" i="6"/>
  <c r="D166" i="8"/>
  <c r="D34" i="4"/>
  <c r="D99" i="4"/>
  <c r="F17" i="11"/>
  <c r="G15" i="11"/>
  <c r="F38" i="18"/>
  <c r="F46" i="18"/>
  <c r="F39" i="11"/>
  <c r="E89" i="11"/>
  <c r="F46" i="11"/>
  <c r="G47" i="11"/>
  <c r="H8" i="11"/>
  <c r="H15" i="11"/>
  <c r="E72" i="18"/>
  <c r="F44" i="11"/>
  <c r="G50" i="11"/>
  <c r="B27" i="11"/>
  <c r="B56" i="11"/>
  <c r="E65" i="11"/>
  <c r="C146" i="18"/>
  <c r="B24" i="11"/>
  <c r="E33" i="11"/>
  <c r="B24" i="18"/>
  <c r="G34" i="18"/>
  <c r="E19" i="11"/>
  <c r="H21" i="11"/>
  <c r="D93" i="8"/>
  <c r="E224" i="8" s="1"/>
  <c r="G224" i="8" s="1"/>
  <c r="O15" i="3"/>
  <c r="F34" i="11"/>
  <c r="F42" i="11"/>
  <c r="D40" i="11"/>
  <c r="G26" i="11"/>
  <c r="H14" i="11"/>
  <c r="H19" i="11"/>
  <c r="G45" i="11"/>
  <c r="D23" i="11"/>
  <c r="D54" i="11"/>
  <c r="D69" i="11"/>
  <c r="F37" i="18"/>
  <c r="E21" i="11"/>
  <c r="G32" i="18"/>
  <c r="E22" i="11"/>
  <c r="D20" i="7"/>
  <c r="D30" i="7" s="1"/>
  <c r="D98" i="4"/>
  <c r="D27" i="4"/>
  <c r="H46" i="11"/>
  <c r="E74" i="18"/>
  <c r="E75" i="11"/>
  <c r="F9" i="11"/>
  <c r="B74" i="11"/>
  <c r="H167" i="18"/>
  <c r="C163" i="7"/>
  <c r="C176" i="7" s="1"/>
  <c r="G12" i="11"/>
  <c r="B19" i="11"/>
  <c r="G17" i="11"/>
  <c r="D26" i="11"/>
  <c r="G59" i="11"/>
  <c r="B7" i="11"/>
  <c r="D165" i="8"/>
  <c r="D43" i="7"/>
  <c r="D45" i="4"/>
  <c r="E66" i="4" s="1"/>
  <c r="D48" i="7"/>
  <c r="D74" i="4"/>
  <c r="D120" i="8"/>
  <c r="D110" i="7"/>
  <c r="D121" i="7" s="1"/>
  <c r="D200" i="8"/>
  <c r="H48" i="11"/>
  <c r="J233" i="8"/>
  <c r="F37" i="11"/>
  <c r="H160" i="18"/>
  <c r="F39" i="18"/>
  <c r="G46" i="11"/>
  <c r="G48" i="11"/>
  <c r="E160" i="4"/>
  <c r="E73" i="11"/>
  <c r="F45" i="11"/>
  <c r="H161" i="18"/>
  <c r="F7" i="11"/>
  <c r="F41" i="18"/>
  <c r="G56" i="11"/>
  <c r="F168" i="11"/>
  <c r="D7" i="6"/>
  <c r="D83" i="6" s="1"/>
  <c r="D73" i="8"/>
  <c r="L24" i="8" s="1"/>
  <c r="K33" i="8"/>
  <c r="L233" i="8"/>
  <c r="E74" i="11"/>
  <c r="F47" i="11"/>
  <c r="F47" i="18"/>
  <c r="G58" i="11"/>
  <c r="F53" i="18"/>
  <c r="F169" i="11"/>
  <c r="D12" i="3"/>
  <c r="D114" i="7"/>
  <c r="D104" i="4"/>
  <c r="F233" i="8"/>
  <c r="E155" i="27"/>
  <c r="E154" i="27"/>
  <c r="G172" i="11"/>
  <c r="G170" i="11"/>
  <c r="G169" i="11"/>
  <c r="D9" i="11"/>
  <c r="F11" i="11"/>
  <c r="E125" i="3"/>
  <c r="O16" i="3" s="1"/>
  <c r="H27" i="11"/>
  <c r="F23" i="11"/>
  <c r="F24" i="11"/>
  <c r="H29" i="11"/>
  <c r="B48" i="11"/>
  <c r="G37" i="11"/>
  <c r="B44" i="11"/>
  <c r="G42" i="11"/>
  <c r="B46" i="11"/>
  <c r="G36" i="11"/>
  <c r="E21" i="18"/>
  <c r="E22" i="18"/>
  <c r="F16" i="18"/>
  <c r="E19" i="18"/>
  <c r="C159" i="7"/>
  <c r="C172" i="7" s="1"/>
  <c r="F99" i="18"/>
  <c r="D88" i="11"/>
  <c r="D81" i="11"/>
  <c r="G97" i="11"/>
  <c r="G95" i="11"/>
  <c r="G94" i="11"/>
  <c r="D80" i="11"/>
  <c r="B78" i="11"/>
  <c r="D78" i="11"/>
  <c r="D85" i="11"/>
  <c r="E154" i="18"/>
  <c r="F69" i="11"/>
  <c r="E97" i="11"/>
  <c r="E95" i="11"/>
  <c r="E90" i="11"/>
  <c r="H162" i="18"/>
  <c r="H163" i="18"/>
  <c r="H164" i="18"/>
  <c r="D82" i="11"/>
  <c r="D84" i="11"/>
  <c r="D90" i="11"/>
  <c r="C23" i="18"/>
  <c r="B90" i="11"/>
  <c r="F73" i="11"/>
  <c r="G138" i="6"/>
  <c r="E143" i="4"/>
  <c r="D62" i="8"/>
  <c r="L31" i="8" s="1"/>
  <c r="D21" i="8"/>
  <c r="L21" i="8" s="1"/>
  <c r="E217" i="8"/>
  <c r="G217" i="8" s="1"/>
  <c r="L14" i="8"/>
  <c r="E208" i="8"/>
  <c r="G208" i="8" s="1"/>
  <c r="B159" i="21"/>
  <c r="E154" i="11"/>
  <c r="E153" i="11"/>
  <c r="H233" i="8"/>
  <c r="Q12" i="3"/>
  <c r="D81" i="8"/>
  <c r="D11" i="8"/>
  <c r="E108" i="3"/>
  <c r="D31" i="18"/>
  <c r="F28" i="18"/>
  <c r="D32" i="18"/>
  <c r="E29" i="18"/>
  <c r="H45" i="18"/>
  <c r="H44" i="18"/>
  <c r="H42" i="18"/>
  <c r="H48" i="18"/>
  <c r="H43" i="18"/>
  <c r="H47" i="18"/>
  <c r="H46" i="18"/>
  <c r="I200" i="8"/>
  <c r="J201" i="8" s="1"/>
  <c r="G67" i="18"/>
  <c r="G64" i="18"/>
  <c r="G61" i="18"/>
  <c r="B60" i="18"/>
  <c r="B54" i="18"/>
  <c r="G52" i="18"/>
  <c r="B66" i="18"/>
  <c r="G65" i="18"/>
  <c r="G62" i="18"/>
  <c r="G51" i="18"/>
  <c r="G69" i="18"/>
  <c r="G68" i="18"/>
  <c r="G63" i="18"/>
  <c r="G53" i="18"/>
  <c r="L19" i="8"/>
  <c r="E213" i="8"/>
  <c r="G213" i="8" s="1"/>
  <c r="N16" i="3"/>
  <c r="N15" i="3"/>
  <c r="N17" i="3"/>
  <c r="N14" i="3"/>
  <c r="N12" i="3"/>
  <c r="D54" i="8"/>
  <c r="D47" i="8"/>
  <c r="K15" i="7"/>
  <c r="D233" i="8"/>
  <c r="G145" i="7"/>
  <c r="H150" i="6"/>
  <c r="H159" i="6" s="1"/>
  <c r="H168" i="6" s="1"/>
  <c r="N137" i="6"/>
  <c r="L12" i="8"/>
  <c r="E206" i="8"/>
  <c r="G206" i="8" s="1"/>
  <c r="L17" i="8"/>
  <c r="E211" i="8"/>
  <c r="G211" i="8" s="1"/>
  <c r="F63" i="18"/>
  <c r="F60" i="18"/>
  <c r="F66" i="18"/>
  <c r="F64" i="18"/>
  <c r="B61" i="18"/>
  <c r="F62" i="18"/>
  <c r="H69" i="18"/>
  <c r="F65" i="18"/>
  <c r="G29" i="18"/>
  <c r="G26" i="18"/>
  <c r="G24" i="18"/>
  <c r="H22" i="18"/>
  <c r="H7" i="18"/>
  <c r="H19" i="18"/>
  <c r="H15" i="18"/>
  <c r="H12" i="18"/>
  <c r="B10" i="18"/>
  <c r="H8" i="18"/>
  <c r="H17" i="18"/>
  <c r="H16" i="18"/>
  <c r="H14" i="18"/>
  <c r="H23" i="18"/>
  <c r="H13" i="18"/>
  <c r="G25" i="18"/>
  <c r="G11" i="18"/>
  <c r="G28" i="18"/>
  <c r="H18" i="18"/>
  <c r="G27" i="18"/>
  <c r="H9" i="18"/>
  <c r="H20" i="18"/>
  <c r="H21" i="18"/>
  <c r="D62" i="18"/>
  <c r="D68" i="18"/>
  <c r="D67" i="18"/>
  <c r="B65" i="18"/>
  <c r="D60" i="18"/>
  <c r="D59" i="18"/>
  <c r="D56" i="18"/>
  <c r="D61" i="18"/>
  <c r="D63" i="18"/>
  <c r="D64" i="18"/>
  <c r="D57" i="18"/>
  <c r="D66" i="18"/>
  <c r="F29" i="11" l="1"/>
  <c r="D66" i="7"/>
  <c r="D145" i="7" s="1"/>
  <c r="E81" i="3"/>
  <c r="N131" i="3" s="1"/>
  <c r="E42" i="4"/>
  <c r="C47" i="11"/>
  <c r="D150" i="7"/>
  <c r="E148" i="7" s="1"/>
  <c r="D121" i="8"/>
  <c r="E220" i="8" s="1"/>
  <c r="G220" i="8" s="1"/>
  <c r="M253" i="8" s="1"/>
  <c r="C51" i="11"/>
  <c r="D121" i="6"/>
  <c r="K124" i="6" s="1"/>
  <c r="K134" i="6" s="1"/>
  <c r="L10" i="7"/>
  <c r="L9" i="7"/>
  <c r="L30" i="8"/>
  <c r="E216" i="8"/>
  <c r="G216" i="8" s="1"/>
  <c r="M249" i="8" s="1"/>
  <c r="G187" i="8"/>
  <c r="E218" i="8"/>
  <c r="G218" i="8" s="1"/>
  <c r="M251" i="8" s="1"/>
  <c r="D185" i="8"/>
  <c r="J213" i="8"/>
  <c r="J208" i="8"/>
  <c r="J206" i="8"/>
  <c r="J221" i="8"/>
  <c r="C52" i="11"/>
  <c r="C50" i="11"/>
  <c r="C45" i="11"/>
  <c r="C49" i="11"/>
  <c r="C48" i="11"/>
  <c r="E68" i="4"/>
  <c r="F66" i="4" s="1"/>
  <c r="N134" i="3"/>
  <c r="P134" i="3" s="1"/>
  <c r="F24" i="4"/>
  <c r="F42" i="4"/>
  <c r="F132" i="22"/>
  <c r="G129" i="22" s="1"/>
  <c r="D132" i="22"/>
  <c r="E129" i="22" s="1"/>
  <c r="C45" i="18"/>
  <c r="C47" i="18"/>
  <c r="C51" i="18"/>
  <c r="C49" i="18"/>
  <c r="C48" i="18"/>
  <c r="C46" i="18"/>
  <c r="E223" i="8"/>
  <c r="G223" i="8" s="1"/>
  <c r="M256" i="8" s="1"/>
  <c r="G69" i="11"/>
  <c r="G53" i="11"/>
  <c r="G62" i="11"/>
  <c r="B60" i="11"/>
  <c r="G51" i="11"/>
  <c r="G63" i="11"/>
  <c r="G65" i="11"/>
  <c r="G61" i="11"/>
  <c r="G52" i="11"/>
  <c r="B66" i="11"/>
  <c r="B54" i="11"/>
  <c r="G68" i="11"/>
  <c r="G67" i="11"/>
  <c r="G64" i="11"/>
  <c r="L14" i="7"/>
  <c r="N14" i="7" s="1"/>
  <c r="E112" i="4"/>
  <c r="D142" i="6"/>
  <c r="K127" i="6" s="1"/>
  <c r="E144" i="3"/>
  <c r="L23" i="8"/>
  <c r="U23" i="8" s="1"/>
  <c r="C52" i="18"/>
  <c r="E78" i="4"/>
  <c r="G125" i="10"/>
  <c r="F58" i="18"/>
  <c r="F59" i="18"/>
  <c r="B57" i="18"/>
  <c r="E158" i="27"/>
  <c r="E157" i="27"/>
  <c r="E156" i="27"/>
  <c r="F11" i="4"/>
  <c r="F18" i="4"/>
  <c r="C158" i="7"/>
  <c r="C171" i="7" s="1"/>
  <c r="E215" i="8"/>
  <c r="G215" i="8" s="1"/>
  <c r="M248" i="8" s="1"/>
  <c r="E155" i="18"/>
  <c r="E157" i="18"/>
  <c r="E156" i="18"/>
  <c r="E225" i="8"/>
  <c r="G225" i="8" s="1"/>
  <c r="M258" i="8" s="1"/>
  <c r="L11" i="7"/>
  <c r="C160" i="7"/>
  <c r="C173" i="7" s="1"/>
  <c r="O17" i="3"/>
  <c r="N135" i="3"/>
  <c r="M239" i="8"/>
  <c r="L8" i="8"/>
  <c r="E202" i="8"/>
  <c r="G202" i="8" s="1"/>
  <c r="K104" i="6"/>
  <c r="K123" i="6"/>
  <c r="M241" i="8"/>
  <c r="O14" i="3"/>
  <c r="U21" i="8"/>
  <c r="U19" i="8"/>
  <c r="O13" i="3"/>
  <c r="N132" i="3"/>
  <c r="L27" i="8"/>
  <c r="E221" i="8"/>
  <c r="G221" i="8" s="1"/>
  <c r="U14" i="8"/>
  <c r="U22" i="8"/>
  <c r="U17" i="8"/>
  <c r="L28" i="8"/>
  <c r="E222" i="8"/>
  <c r="G222" i="8" s="1"/>
  <c r="L18" i="8"/>
  <c r="E212" i="8"/>
  <c r="G212" i="8" s="1"/>
  <c r="N19" i="3"/>
  <c r="L13" i="7"/>
  <c r="C162" i="7"/>
  <c r="L25" i="8"/>
  <c r="E219" i="8"/>
  <c r="G219" i="8" s="1"/>
  <c r="E155" i="11"/>
  <c r="E157" i="11"/>
  <c r="E156" i="11"/>
  <c r="L8" i="7"/>
  <c r="C157" i="7"/>
  <c r="M257" i="8"/>
  <c r="U31" i="8"/>
  <c r="M244" i="8"/>
  <c r="L15" i="8"/>
  <c r="E209" i="8"/>
  <c r="G209" i="8" s="1"/>
  <c r="L9" i="8"/>
  <c r="E203" i="8"/>
  <c r="G203" i="8" s="1"/>
  <c r="U24" i="8"/>
  <c r="U12" i="8"/>
  <c r="M250" i="8"/>
  <c r="L16" i="8"/>
  <c r="E210" i="8"/>
  <c r="G210" i="8" s="1"/>
  <c r="M246" i="8"/>
  <c r="H132" i="6"/>
  <c r="K106" i="6"/>
  <c r="K125" i="6"/>
  <c r="J220" i="8"/>
  <c r="J216" i="8"/>
  <c r="J211" i="8"/>
  <c r="J223" i="8"/>
  <c r="J217" i="8"/>
  <c r="J212" i="8"/>
  <c r="J218" i="8"/>
  <c r="J209" i="8"/>
  <c r="J202" i="8"/>
  <c r="J219" i="8"/>
  <c r="J203" i="8"/>
  <c r="J215" i="8"/>
  <c r="J222" i="8"/>
  <c r="J210" i="8"/>
  <c r="J225" i="8"/>
  <c r="J224" i="8"/>
  <c r="U29" i="8"/>
  <c r="U30" i="8"/>
  <c r="L26" i="8" l="1"/>
  <c r="U26" i="8" s="1"/>
  <c r="E141" i="3"/>
  <c r="F139" i="3" s="1"/>
  <c r="E201" i="8"/>
  <c r="G201" i="8" s="1"/>
  <c r="D192" i="8"/>
  <c r="E190" i="8" s="1"/>
  <c r="D187" i="8"/>
  <c r="E66" i="8" s="1"/>
  <c r="F208" i="8" s="1"/>
  <c r="F68" i="4"/>
  <c r="L7" i="8"/>
  <c r="L33" i="8" s="1"/>
  <c r="M16" i="8" s="1"/>
  <c r="K105" i="6"/>
  <c r="K108" i="6" s="1"/>
  <c r="D138" i="6"/>
  <c r="E132" i="6" s="1"/>
  <c r="E162" i="4"/>
  <c r="F160" i="4"/>
  <c r="F78" i="4"/>
  <c r="F92" i="4"/>
  <c r="F143" i="4"/>
  <c r="F87" i="4"/>
  <c r="F112" i="4"/>
  <c r="E132" i="7"/>
  <c r="E117" i="22"/>
  <c r="E132" i="22" s="1"/>
  <c r="N136" i="3"/>
  <c r="N137" i="3" s="1"/>
  <c r="O132" i="3" s="1"/>
  <c r="E146" i="3"/>
  <c r="F144" i="3" s="1"/>
  <c r="C161" i="7"/>
  <c r="C174" i="7" s="1"/>
  <c r="L12" i="7"/>
  <c r="L15" i="7" s="1"/>
  <c r="M13" i="7" s="1"/>
  <c r="G117" i="22"/>
  <c r="G132" i="22" s="1"/>
  <c r="E164" i="4"/>
  <c r="J200" i="8"/>
  <c r="E11" i="8"/>
  <c r="F219" i="8" s="1"/>
  <c r="E150" i="8"/>
  <c r="F222" i="8" s="1"/>
  <c r="E21" i="8"/>
  <c r="F215" i="8" s="1"/>
  <c r="K135" i="6"/>
  <c r="U16" i="8"/>
  <c r="M242" i="8"/>
  <c r="P135" i="3"/>
  <c r="U15" i="8"/>
  <c r="M236" i="8"/>
  <c r="U18" i="8"/>
  <c r="P132" i="3"/>
  <c r="F85" i="3"/>
  <c r="F125" i="3"/>
  <c r="M252" i="8"/>
  <c r="M243" i="8"/>
  <c r="U9" i="8"/>
  <c r="C175" i="7"/>
  <c r="M255" i="8"/>
  <c r="M254" i="8"/>
  <c r="O19" i="3"/>
  <c r="P17" i="3" s="1"/>
  <c r="P131" i="3"/>
  <c r="E200" i="8"/>
  <c r="K133" i="6"/>
  <c r="K128" i="6"/>
  <c r="L125" i="6" s="1"/>
  <c r="M235" i="8"/>
  <c r="F227" i="8"/>
  <c r="U28" i="8"/>
  <c r="D144" i="6"/>
  <c r="E142" i="6" s="1"/>
  <c r="E121" i="6"/>
  <c r="C170" i="7"/>
  <c r="U25" i="8"/>
  <c r="E100" i="7"/>
  <c r="E143" i="7"/>
  <c r="E77" i="7"/>
  <c r="E66" i="7"/>
  <c r="N13" i="7"/>
  <c r="M245" i="8"/>
  <c r="U27" i="8"/>
  <c r="F81" i="3"/>
  <c r="E83" i="6"/>
  <c r="E106" i="8" l="1"/>
  <c r="F217" i="8" s="1"/>
  <c r="E16" i="8"/>
  <c r="F216" i="8" s="1"/>
  <c r="E38" i="8"/>
  <c r="F202" i="8" s="1"/>
  <c r="F108" i="3"/>
  <c r="F9" i="3"/>
  <c r="F146" i="3" s="1"/>
  <c r="M234" i="8"/>
  <c r="M233" i="8" s="1"/>
  <c r="N243" i="8" s="1"/>
  <c r="G200" i="8"/>
  <c r="H209" i="8" s="1"/>
  <c r="F162" i="4"/>
  <c r="E115" i="8"/>
  <c r="F211" i="8" s="1"/>
  <c r="E47" i="8"/>
  <c r="F212" i="8" s="1"/>
  <c r="E81" i="8"/>
  <c r="F203" i="8" s="1"/>
  <c r="E93" i="8"/>
  <c r="F224" i="8" s="1"/>
  <c r="E157" i="8"/>
  <c r="F223" i="8" s="1"/>
  <c r="E62" i="8"/>
  <c r="F225" i="8" s="1"/>
  <c r="E121" i="8"/>
  <c r="F220" i="8" s="1"/>
  <c r="E162" i="8"/>
  <c r="F209" i="8" s="1"/>
  <c r="E54" i="8"/>
  <c r="F210" i="8" s="1"/>
  <c r="E73" i="8"/>
  <c r="F218" i="8" s="1"/>
  <c r="E132" i="8"/>
  <c r="F221" i="8" s="1"/>
  <c r="E136" i="6"/>
  <c r="E138" i="6" s="1"/>
  <c r="E97" i="8"/>
  <c r="F206" i="8" s="1"/>
  <c r="E185" i="8"/>
  <c r="F201" i="8" s="1"/>
  <c r="E42" i="8"/>
  <c r="F213" i="8" s="1"/>
  <c r="E30" i="7"/>
  <c r="E150" i="7" s="1"/>
  <c r="E121" i="7"/>
  <c r="C165" i="7"/>
  <c r="D157" i="7" s="1"/>
  <c r="M25" i="8"/>
  <c r="M8" i="8"/>
  <c r="M27" i="8"/>
  <c r="P13" i="3"/>
  <c r="E145" i="7"/>
  <c r="M28" i="8"/>
  <c r="C177" i="7"/>
  <c r="D170" i="7" s="1"/>
  <c r="L123" i="6"/>
  <c r="O131" i="3"/>
  <c r="F200" i="8"/>
  <c r="M10" i="7"/>
  <c r="M9" i="7"/>
  <c r="M11" i="7"/>
  <c r="M14" i="7"/>
  <c r="M12" i="7"/>
  <c r="H216" i="8"/>
  <c r="H223" i="8"/>
  <c r="H215" i="8"/>
  <c r="H213" i="8"/>
  <c r="M14" i="8"/>
  <c r="M12" i="8"/>
  <c r="M7" i="8"/>
  <c r="M17" i="8"/>
  <c r="M21" i="8"/>
  <c r="M29" i="8"/>
  <c r="M22" i="8"/>
  <c r="M24" i="8"/>
  <c r="M30" i="8"/>
  <c r="M19" i="8"/>
  <c r="M23" i="8"/>
  <c r="M26" i="8"/>
  <c r="M31" i="8"/>
  <c r="K137" i="6"/>
  <c r="L135" i="6" s="1"/>
  <c r="G152" i="6" s="1"/>
  <c r="G161" i="6" s="1"/>
  <c r="G170" i="6" s="1"/>
  <c r="P137" i="3"/>
  <c r="Q132" i="3" s="1"/>
  <c r="P15" i="3"/>
  <c r="P12" i="3"/>
  <c r="P16" i="3"/>
  <c r="H203" i="8"/>
  <c r="M15" i="8"/>
  <c r="P14" i="3"/>
  <c r="U33" i="8"/>
  <c r="F141" i="3"/>
  <c r="M18" i="8"/>
  <c r="E144" i="6"/>
  <c r="L126" i="6"/>
  <c r="L127" i="6"/>
  <c r="L124" i="6"/>
  <c r="O133" i="3"/>
  <c r="O130" i="3"/>
  <c r="O136" i="3"/>
  <c r="O134" i="3"/>
  <c r="M9" i="8"/>
  <c r="H210" i="8"/>
  <c r="M8" i="7"/>
  <c r="O135" i="3"/>
  <c r="H225" i="8" l="1"/>
  <c r="H211" i="8"/>
  <c r="H222" i="8"/>
  <c r="H218" i="8"/>
  <c r="H221" i="8"/>
  <c r="H208" i="8"/>
  <c r="H219" i="8"/>
  <c r="H220" i="8"/>
  <c r="H200" i="8" s="1"/>
  <c r="H212" i="8"/>
  <c r="H202" i="8"/>
  <c r="H224" i="8"/>
  <c r="H217" i="8"/>
  <c r="H206" i="8"/>
  <c r="H201" i="8"/>
  <c r="E187" i="8"/>
  <c r="E192" i="8"/>
  <c r="D158" i="7"/>
  <c r="D159" i="7"/>
  <c r="D163" i="7"/>
  <c r="D164" i="7"/>
  <c r="D162" i="7"/>
  <c r="D160" i="7"/>
  <c r="D161" i="7"/>
  <c r="D175" i="7"/>
  <c r="N252" i="8"/>
  <c r="M15" i="7"/>
  <c r="L133" i="6"/>
  <c r="G150" i="6" s="1"/>
  <c r="G159" i="6" s="1"/>
  <c r="G168" i="6" s="1"/>
  <c r="N254" i="8"/>
  <c r="N242" i="8"/>
  <c r="N235" i="8"/>
  <c r="N236" i="8"/>
  <c r="Q131" i="3"/>
  <c r="Q135" i="3"/>
  <c r="P19" i="3"/>
  <c r="L136" i="6"/>
  <c r="G153" i="6" s="1"/>
  <c r="G162" i="6" s="1"/>
  <c r="G171" i="6" s="1"/>
  <c r="L134" i="6"/>
  <c r="G151" i="6" s="1"/>
  <c r="G160" i="6" s="1"/>
  <c r="G169" i="6" s="1"/>
  <c r="D176" i="7"/>
  <c r="D173" i="7"/>
  <c r="D172" i="7"/>
  <c r="D171" i="7"/>
  <c r="D174" i="7"/>
  <c r="N249" i="8"/>
  <c r="N253" i="8"/>
  <c r="N258" i="8"/>
  <c r="N248" i="8"/>
  <c r="N256" i="8"/>
  <c r="N246" i="8"/>
  <c r="N250" i="8"/>
  <c r="N239" i="8"/>
  <c r="N251" i="8"/>
  <c r="N241" i="8"/>
  <c r="N244" i="8"/>
  <c r="N257" i="8"/>
  <c r="L128" i="6"/>
  <c r="N245" i="8"/>
  <c r="O137" i="3"/>
  <c r="Q133" i="3"/>
  <c r="Q130" i="3"/>
  <c r="Q134" i="3"/>
  <c r="N234" i="8"/>
  <c r="N255" i="8"/>
  <c r="D165" i="7" l="1"/>
  <c r="D177" i="7"/>
  <c r="N233" i="8"/>
  <c r="L137" i="6"/>
  <c r="Q137" i="3"/>
</calcChain>
</file>

<file path=xl/sharedStrings.xml><?xml version="1.0" encoding="utf-8"?>
<sst xmlns="http://schemas.openxmlformats.org/spreadsheetml/2006/main" count="4364" uniqueCount="1385">
  <si>
    <t>Nordwestschweiz</t>
    <phoneticPr fontId="3" type="noConversion"/>
  </si>
  <si>
    <t>Francese</t>
    <phoneticPr fontId="3" type="noConversion"/>
  </si>
  <si>
    <t>Italiano</t>
    <phoneticPr fontId="3" type="noConversion"/>
  </si>
  <si>
    <t>Romancio</t>
    <phoneticPr fontId="3" type="noConversion"/>
  </si>
  <si>
    <t>Popolazione residente svizzera per lingue nazionali</t>
    <phoneticPr fontId="3" type="noConversion"/>
  </si>
  <si>
    <t>bfm.admin.ch</t>
    <phoneticPr fontId="3" type="noConversion"/>
  </si>
  <si>
    <t>Francese</t>
    <phoneticPr fontId="3" type="noConversion"/>
  </si>
  <si>
    <t>Italiano</t>
    <phoneticPr fontId="3" type="noConversion"/>
  </si>
  <si>
    <t>Romancio</t>
    <phoneticPr fontId="3" type="noConversion"/>
  </si>
  <si>
    <t>reformiert</t>
    <phoneticPr fontId="3" type="noConversion"/>
  </si>
  <si>
    <t>Totale Zentralschweiz</t>
    <phoneticPr fontId="3" type="noConversion"/>
  </si>
  <si>
    <t>Tessin</t>
    <phoneticPr fontId="3" type="noConversion"/>
  </si>
  <si>
    <t>Kantone</t>
    <phoneticPr fontId="3" type="noConversion"/>
  </si>
  <si>
    <t>4. Zürich</t>
    <phoneticPr fontId="3" type="noConversion"/>
  </si>
  <si>
    <t>Tessin</t>
    <phoneticPr fontId="3" type="noConversion"/>
  </si>
  <si>
    <t>Luzern, Nidwalden, Obwalden, Schwyz, Uri, Zug</t>
    <phoneticPr fontId="3" type="noConversion"/>
  </si>
  <si>
    <t>Phil I</t>
    <phoneticPr fontId="3" type="noConversion"/>
  </si>
  <si>
    <t>"Am 16. Januar 1918 übernahm Haab das Post- und Eisenbahndepartement, das er während seiner ganzen Amtszeit leitete" (Altermatt 1991: 340).</t>
  </si>
  <si>
    <t>31.12.1863</t>
  </si>
  <si>
    <t>31.10.1867</t>
  </si>
  <si>
    <t>28.05.1872**</t>
  </si>
  <si>
    <t>18.07.1895</t>
  </si>
  <si>
    <t>07.12.1872***</t>
  </si>
  <si>
    <t>31.12.1891</t>
  </si>
  <si>
    <t>29.12.1869</t>
  </si>
  <si>
    <t>23.12.1878</t>
  </si>
  <si>
    <t>25.12.1880</t>
  </si>
  <si>
    <t>31.12.1890</t>
  </si>
  <si>
    <t>27.11.1888</t>
  </si>
  <si>
    <t>22.10.1902</t>
  </si>
  <si>
    <t>31.12.1899</t>
  </si>
  <si>
    <t>Nascita (data + 200 se nel 700, 100 se nell'800)</t>
  </si>
  <si>
    <t>"Da sein Nachfolger das Amt erst im Frühjahr antreten konnte, übernahm Weber noch bis zum 31. Januar 1954 die laufenden Arbeiten (…)" (Altermatt 1991: 456)</t>
  </si>
  <si>
    <t>Totale giorni</t>
  </si>
  <si>
    <t>7. Tessin</t>
    <phoneticPr fontId="3" type="noConversion"/>
  </si>
  <si>
    <t>Bern, Fribourg, Jura, Neuchâtel, Solothurn</t>
    <phoneticPr fontId="3" type="noConversion"/>
  </si>
  <si>
    <t>Genf, Waadt, Wallis</t>
    <phoneticPr fontId="3" type="noConversion"/>
  </si>
  <si>
    <t>Grossregion</t>
    <phoneticPr fontId="3" type="noConversion"/>
  </si>
  <si>
    <t>1. Genferseeregion</t>
    <phoneticPr fontId="3" type="noConversion"/>
  </si>
  <si>
    <t>2. Espace Mittelland</t>
    <phoneticPr fontId="3" type="noConversion"/>
  </si>
  <si>
    <t>3.  Nordwestschweiz</t>
    <phoneticPr fontId="3" type="noConversion"/>
  </si>
  <si>
    <t>5. Ostschweiz</t>
    <phoneticPr fontId="3" type="noConversion"/>
  </si>
  <si>
    <t>6. Zentralschweiz</t>
    <phoneticPr fontId="3" type="noConversion"/>
  </si>
  <si>
    <t>7. Tessin</t>
    <phoneticPr fontId="3" type="noConversion"/>
  </si>
  <si>
    <t>1. Genferseeregion</t>
    <phoneticPr fontId="3" type="noConversion"/>
  </si>
  <si>
    <t>2. Espace Mittelland</t>
    <phoneticPr fontId="3" type="noConversion"/>
  </si>
  <si>
    <t>3.  Nordwestschweiz</t>
    <phoneticPr fontId="3" type="noConversion"/>
  </si>
  <si>
    <t>5. Ostschweiz</t>
    <phoneticPr fontId="3" type="noConversion"/>
  </si>
  <si>
    <t>6. Zentralschweiz</t>
    <phoneticPr fontId="3" type="noConversion"/>
  </si>
  <si>
    <t>Zürich</t>
    <phoneticPr fontId="3" type="noConversion"/>
  </si>
  <si>
    <t>Ostschweiz</t>
    <phoneticPr fontId="3" type="noConversion"/>
  </si>
  <si>
    <t>Tot SVP</t>
  </si>
  <si>
    <t>Blocher</t>
  </si>
  <si>
    <t>Deiss</t>
  </si>
  <si>
    <t>Villiger</t>
  </si>
  <si>
    <t>Metzler</t>
  </si>
  <si>
    <t>Dreifuss</t>
  </si>
  <si>
    <t>Ogi</t>
  </si>
  <si>
    <t>Cotti</t>
  </si>
  <si>
    <t>Koller</t>
  </si>
  <si>
    <t>Delamuraz</t>
  </si>
  <si>
    <t>Stich</t>
  </si>
  <si>
    <t>Felber</t>
  </si>
  <si>
    <t>Kopp</t>
  </si>
  <si>
    <t>Schlumpf, L.</t>
  </si>
  <si>
    <t>Aubert</t>
  </si>
  <si>
    <t>Egli</t>
  </si>
  <si>
    <t>Furgler</t>
  </si>
  <si>
    <t>Friedrich</t>
  </si>
  <si>
    <t>Chevallaz</t>
  </si>
  <si>
    <t>Ritschard</t>
  </si>
  <si>
    <t>Honegger</t>
  </si>
  <si>
    <t>Hürlimann</t>
  </si>
  <si>
    <t>Gnägi</t>
  </si>
  <si>
    <t>Graber</t>
  </si>
  <si>
    <t>Brugger</t>
  </si>
  <si>
    <t>Tschudi</t>
  </si>
  <si>
    <t>Bonvin</t>
  </si>
  <si>
    <t>Celio, N.</t>
  </si>
  <si>
    <t>von Moos</t>
  </si>
  <si>
    <t>Schaffner</t>
  </si>
  <si>
    <t>Spühler</t>
  </si>
  <si>
    <t>Chaudet</t>
  </si>
  <si>
    <t>Wahlen</t>
  </si>
  <si>
    <t>Bourgkencht</t>
  </si>
  <si>
    <t>Petitpierre</t>
  </si>
  <si>
    <t>Lepori</t>
  </si>
  <si>
    <t>Holenstein</t>
  </si>
  <si>
    <t>Streuli</t>
  </si>
  <si>
    <t>Genferseeregion</t>
    <phoneticPr fontId="3" type="noConversion"/>
  </si>
  <si>
    <t>Espace Mittelland</t>
    <phoneticPr fontId="3" type="noConversion"/>
  </si>
  <si>
    <t>Feldmann</t>
  </si>
  <si>
    <t>Kobelt</t>
  </si>
  <si>
    <t>Rubattel</t>
  </si>
  <si>
    <t>Escher</t>
  </si>
  <si>
    <t>Weber</t>
  </si>
  <si>
    <t>Nobs</t>
  </si>
  <si>
    <t>von Steiger</t>
  </si>
  <si>
    <t>Baumann</t>
  </si>
  <si>
    <t>Minger</t>
  </si>
  <si>
    <t>Pilet-Golaz</t>
  </si>
  <si>
    <t>Stampfli</t>
  </si>
  <si>
    <t>Celio, E.</t>
  </si>
  <si>
    <t>Schneider-Amman</t>
  </si>
  <si>
    <t>Widmer-Schlumpf</t>
  </si>
  <si>
    <t>Berset</t>
  </si>
  <si>
    <t>Maurer</t>
  </si>
  <si>
    <t>Leuthard</t>
  </si>
  <si>
    <t>Burkhalter</t>
  </si>
  <si>
    <t>Sommaruga</t>
  </si>
  <si>
    <t>Metzler-Arnold</t>
  </si>
  <si>
    <t>Schlumpf</t>
  </si>
  <si>
    <t>Traugott</t>
  </si>
  <si>
    <t>Bourgknecht</t>
  </si>
  <si>
    <t>Tedesco</t>
    <phoneticPr fontId="3" type="noConversion"/>
  </si>
  <si>
    <t>Francese</t>
    <phoneticPr fontId="3" type="noConversion"/>
  </si>
  <si>
    <t>Italiano</t>
    <phoneticPr fontId="3" type="noConversion"/>
  </si>
  <si>
    <t>Romancio</t>
    <phoneticPr fontId="3" type="noConversion"/>
  </si>
  <si>
    <t>Inglese</t>
    <phoneticPr fontId="3" type="noConversion"/>
  </si>
  <si>
    <t>Albanese</t>
    <phoneticPr fontId="3" type="noConversion"/>
  </si>
  <si>
    <t>Altre lingue</t>
    <phoneticPr fontId="3" type="noConversion"/>
  </si>
  <si>
    <t>Popolazione residente secondo la lingua principale</t>
    <phoneticPr fontId="3" type="noConversion"/>
  </si>
  <si>
    <t>Totale</t>
    <phoneticPr fontId="3" type="noConversion"/>
  </si>
  <si>
    <t>Tedesco</t>
    <phoneticPr fontId="3" type="noConversion"/>
  </si>
  <si>
    <t>Francese</t>
    <phoneticPr fontId="3" type="noConversion"/>
  </si>
  <si>
    <t xml:space="preserve">Italiano </t>
    <phoneticPr fontId="3" type="noConversion"/>
  </si>
  <si>
    <t>Romancio</t>
    <phoneticPr fontId="3" type="noConversion"/>
  </si>
  <si>
    <t>Totale</t>
    <phoneticPr fontId="3" type="noConversion"/>
  </si>
  <si>
    <t>bfs.admin.ch</t>
    <phoneticPr fontId="3" type="noConversion"/>
  </si>
  <si>
    <t>31.12.1866</t>
  </si>
  <si>
    <t>29.12.1878</t>
  </si>
  <si>
    <t>31.12.1872</t>
  </si>
  <si>
    <t>14.12.1893</t>
  </si>
  <si>
    <t>31.10.1899</t>
  </si>
  <si>
    <t>14.12.1899</t>
  </si>
  <si>
    <t>31.06.1961</t>
  </si>
  <si>
    <t>31.12.1854</t>
  </si>
  <si>
    <t>25.07.1861</t>
  </si>
  <si>
    <t>29.03.1855</t>
  </si>
  <si>
    <t>06.02.1855</t>
  </si>
  <si>
    <t>19.07.1857</t>
  </si>
  <si>
    <t>Misery-Courtion</t>
    <phoneticPr fontId="3" type="noConversion"/>
  </si>
  <si>
    <t>Blocher, Christoph</t>
    <phoneticPr fontId="3" type="noConversion"/>
  </si>
  <si>
    <t xml:space="preserve">"Bundesrat Scheurer übernahm am 5. Januar 1920 das Militärdepartement (…)" (Altermatt 1991: 345). </t>
  </si>
  <si>
    <t>FDP (rad-demo)</t>
  </si>
  <si>
    <t>BGB</t>
  </si>
  <si>
    <t>Prima nella Bernische Bauern- und Bürgerpartei (fondata 24 settembre 1917) poi da 1921 nella BGB (Altermatt 1991: 372).</t>
  </si>
  <si>
    <t>CVP</t>
  </si>
  <si>
    <t>SPS</t>
  </si>
  <si>
    <t>Elezione (data + 100 se nell'800)</t>
  </si>
  <si>
    <t>Munzinger, Josef</t>
  </si>
  <si>
    <t>SVP/BDP</t>
  </si>
  <si>
    <t>reformiert</t>
  </si>
  <si>
    <t>katholisch</t>
  </si>
  <si>
    <t>katholisch (1871 christkatholisch)</t>
  </si>
  <si>
    <t>reformiert (später ausgetreten)</t>
  </si>
  <si>
    <t>katholisch (später ref.)</t>
  </si>
  <si>
    <t>reformiert (dann konfessionslos, dann ref.)</t>
  </si>
  <si>
    <t>israelitisch</t>
  </si>
  <si>
    <t>Grossregion</t>
  </si>
  <si>
    <t>4. Zürich</t>
  </si>
  <si>
    <t>2. Espace Mittelland</t>
  </si>
  <si>
    <t>1. Genferseeregion</t>
  </si>
  <si>
    <t>7. Tessin</t>
  </si>
  <si>
    <t>3. Nordwestschweiz</t>
  </si>
  <si>
    <t>5. Ostschweiz</t>
  </si>
  <si>
    <t>LU</t>
  </si>
  <si>
    <t>6. Zentralschweiz</t>
  </si>
  <si>
    <t>Appenzell A. Rh., Appenzell I Rh., Glarus, Graubünden, St.Gallen, Schaffhausen, Thurgau</t>
    <phoneticPr fontId="3" type="noConversion"/>
  </si>
  <si>
    <t>Naeff</t>
  </si>
  <si>
    <t>Demokraten</t>
  </si>
  <si>
    <t>Liberalen</t>
  </si>
  <si>
    <t>CVP/ Kath. Kons.</t>
  </si>
  <si>
    <t>Schobinger</t>
  </si>
  <si>
    <t>Comtesse</t>
  </si>
  <si>
    <t>Ruchet</t>
  </si>
  <si>
    <t>Deucher</t>
  </si>
  <si>
    <t>Perrier</t>
  </si>
  <si>
    <t>Hoffmann</t>
  </si>
  <si>
    <t>Forrer</t>
  </si>
  <si>
    <t>Müller</t>
  </si>
  <si>
    <t>Decoppet</t>
  </si>
  <si>
    <t>Ador</t>
  </si>
  <si>
    <t>Calonder</t>
  </si>
  <si>
    <t>Chuard</t>
  </si>
  <si>
    <t>Scheurer</t>
  </si>
  <si>
    <t>Haab</t>
  </si>
  <si>
    <t>Häberlin</t>
  </si>
  <si>
    <t>Musy</t>
  </si>
  <si>
    <t>Schulthess</t>
  </si>
  <si>
    <t>Meyer</t>
  </si>
  <si>
    <t>Obrecht</t>
  </si>
  <si>
    <t>Motta</t>
  </si>
  <si>
    <t>La Chaux-de-Fonds</t>
    <phoneticPr fontId="3" type="noConversion"/>
  </si>
  <si>
    <t>15.12.1899</t>
    <phoneticPr fontId="3" type="noConversion"/>
  </si>
  <si>
    <t>Druey, Daniel-Henri</t>
    <phoneticPr fontId="3" type="noConversion"/>
  </si>
  <si>
    <t>Faoug</t>
    <phoneticPr fontId="3" type="noConversion"/>
  </si>
  <si>
    <t>29.03.1855</t>
    <phoneticPr fontId="3" type="noConversion"/>
  </si>
  <si>
    <t>Dubs, Jakob</t>
    <phoneticPr fontId="3" type="noConversion"/>
  </si>
  <si>
    <t>28.05.1872</t>
    <phoneticPr fontId="3" type="noConversion"/>
  </si>
  <si>
    <t>13.01.1879</t>
    <phoneticPr fontId="3" type="noConversion"/>
  </si>
  <si>
    <t>Egli, Alphons</t>
    <phoneticPr fontId="3" type="noConversion"/>
  </si>
  <si>
    <t>LU</t>
    <phoneticPr fontId="3" type="noConversion"/>
  </si>
  <si>
    <t>Etter</t>
  </si>
  <si>
    <t>"Nachdem sich Challet-Venel bei der Bundesversammlung für das seinem Kanton entegengebrachte Vertrauen bedankt hatte, bat der Neugewählte um eine Bedenkzeit von 24 Stunden" (Altermatt 1991: 175).</t>
  </si>
  <si>
    <t>31.10.1867**</t>
  </si>
  <si>
    <t>01.02.1870</t>
  </si>
  <si>
    <t>Fa parte dei radicali, ma viene eletto in CF grazie all'appoggio dei liberali e cattolici/conservativi, i radicali erano per un altro (Ruchonet). (Altermatt 1991: 189)</t>
  </si>
  <si>
    <t>Wetter</t>
  </si>
  <si>
    <t>Challet-Vanel</t>
  </si>
  <si>
    <t xml:space="preserve">Naeff </t>
  </si>
  <si>
    <t>Munzinger</t>
  </si>
  <si>
    <t>Ruffy. E</t>
  </si>
  <si>
    <t>Schneider-Ammann</t>
  </si>
  <si>
    <t>Spagnolo</t>
    <phoneticPr fontId="3" type="noConversion"/>
  </si>
  <si>
    <t>Serbo e croato</t>
    <phoneticPr fontId="3" type="noConversion"/>
  </si>
  <si>
    <t>Altre lingue slave</t>
    <phoneticPr fontId="3" type="noConversion"/>
  </si>
  <si>
    <t>Portoghese</t>
    <phoneticPr fontId="3" type="noConversion"/>
  </si>
  <si>
    <t>Turco</t>
    <phoneticPr fontId="3" type="noConversion"/>
  </si>
  <si>
    <t>16.08.1895</t>
  </si>
  <si>
    <t>PSS 21.10.1888</t>
  </si>
  <si>
    <t>30.07.1861</t>
  </si>
  <si>
    <t>(31.12.2012)</t>
  </si>
  <si>
    <t>28.05.1872</t>
  </si>
  <si>
    <t>06.12.1867</t>
  </si>
  <si>
    <t>31.12.1875</t>
  </si>
  <si>
    <t>12.07.1864</t>
  </si>
  <si>
    <t>01.04.1897</t>
  </si>
  <si>
    <t>05.01.1883</t>
  </si>
  <si>
    <t>26.01.1864</t>
  </si>
  <si>
    <t>* = Nichtwiederwahl</t>
  </si>
  <si>
    <t>Rücktrittserklärungen</t>
  </si>
  <si>
    <t>11.12.1902</t>
  </si>
  <si>
    <t>FDP</t>
  </si>
  <si>
    <t>"Am 08.05.1911 trat Hoffmann sein hohes Amt an" (Altermatt 1991: 301).</t>
  </si>
  <si>
    <t>R</t>
  </si>
  <si>
    <t>"Ab dem 21. Juli 1913 amtete Calonder als Versteher im Departement des Inneren" (Altermatt 1991: 328).</t>
  </si>
  <si>
    <t>16.05.1913**</t>
  </si>
  <si>
    <t>Herisau</t>
    <phoneticPr fontId="3" type="noConversion"/>
  </si>
  <si>
    <t>Bavier, Simeon</t>
    <phoneticPr fontId="3" type="noConversion"/>
  </si>
  <si>
    <t>GR</t>
    <phoneticPr fontId="3" type="noConversion"/>
  </si>
  <si>
    <t>Chur</t>
    <phoneticPr fontId="3" type="noConversion"/>
  </si>
  <si>
    <t>27.01.1896</t>
    <phoneticPr fontId="3" type="noConversion"/>
  </si>
  <si>
    <t>Berset, Alain</t>
    <phoneticPr fontId="3" type="noConversion"/>
  </si>
  <si>
    <t>FR</t>
    <phoneticPr fontId="3" type="noConversion"/>
  </si>
  <si>
    <t>Honegger, Fritz</t>
    <phoneticPr fontId="3" type="noConversion"/>
  </si>
  <si>
    <t>Fischenthal + Rüschlikon</t>
    <phoneticPr fontId="3" type="noConversion"/>
  </si>
  <si>
    <t>Hürlimann, Hans</t>
    <phoneticPr fontId="3" type="noConversion"/>
  </si>
  <si>
    <t>Walchwil</t>
    <phoneticPr fontId="3" type="noConversion"/>
  </si>
  <si>
    <t>Simplon-Dorf</t>
    <phoneticPr fontId="3" type="noConversion"/>
  </si>
  <si>
    <t>Etter, Philipp</t>
    <phoneticPr fontId="3" type="noConversion"/>
  </si>
  <si>
    <t>ZG</t>
    <phoneticPr fontId="3" type="noConversion"/>
  </si>
  <si>
    <t>Menzingen</t>
    <phoneticPr fontId="3" type="noConversion"/>
  </si>
  <si>
    <t>Felber, René</t>
    <phoneticPr fontId="3" type="noConversion"/>
  </si>
  <si>
    <t xml:space="preserve">NE </t>
    <phoneticPr fontId="3" type="noConversion"/>
  </si>
  <si>
    <t>Feldmann, Markus</t>
    <phoneticPr fontId="3" type="noConversion"/>
  </si>
  <si>
    <t>BE</t>
    <phoneticPr fontId="3" type="noConversion"/>
  </si>
  <si>
    <t>Fornerod, Constant</t>
    <phoneticPr fontId="3" type="noConversion"/>
  </si>
  <si>
    <t>"Josef Escher übernahm am 16. Oktober 1950 als Nachfolger Celios das Post- und Eisenbahndepartement (…)" (Altermatt 1991: 443).</t>
  </si>
  <si>
    <t>konfessionslos</t>
  </si>
  <si>
    <t>Bourgknecht si è ritirato per fine settembre dato che aveva avuto un "Schlaganfall" (Altermatt 1991: 486).</t>
  </si>
  <si>
    <t>SVP</t>
  </si>
  <si>
    <t>D/F</t>
  </si>
  <si>
    <t>19.06.1917**</t>
  </si>
  <si>
    <t>ZH</t>
  </si>
  <si>
    <t>01.01.1893</t>
  </si>
  <si>
    <t>Ochsenbein</t>
  </si>
  <si>
    <t>Druey</t>
  </si>
  <si>
    <t>Munziger</t>
  </si>
  <si>
    <t>Franscini</t>
  </si>
  <si>
    <t>Furrer</t>
  </si>
  <si>
    <t>Stämpfli</t>
  </si>
  <si>
    <t>Pioda</t>
  </si>
  <si>
    <t>Frey-Herosé</t>
  </si>
  <si>
    <t>Fornerod</t>
  </si>
  <si>
    <t>Ruffy, V.</t>
  </si>
  <si>
    <t>Dubs</t>
  </si>
  <si>
    <t>Challet-Venel</t>
  </si>
  <si>
    <t>Knüsel</t>
  </si>
  <si>
    <t>Calmy-Rey</t>
  </si>
  <si>
    <t>Merz</t>
  </si>
  <si>
    <t>Leuenberger</t>
  </si>
  <si>
    <t>Couchepin</t>
  </si>
  <si>
    <t>Schmid</t>
  </si>
  <si>
    <t>01.01.1900</t>
  </si>
  <si>
    <t>21.11.1848</t>
  </si>
  <si>
    <t>Borel</t>
  </si>
  <si>
    <t>Ceresole</t>
  </si>
  <si>
    <t>Heer</t>
  </si>
  <si>
    <t>Scherer</t>
  </si>
  <si>
    <t>Anderwert</t>
  </si>
  <si>
    <t>Bavier</t>
  </si>
  <si>
    <t>Hertenstein</t>
  </si>
  <si>
    <t>Hammer</t>
  </si>
  <si>
    <t>Welti</t>
  </si>
  <si>
    <t>Droz</t>
  </si>
  <si>
    <t>Ruchonnet</t>
  </si>
  <si>
    <t>Schenk</t>
  </si>
  <si>
    <t>Frey</t>
  </si>
  <si>
    <t>Lachenal</t>
  </si>
  <si>
    <t>Ruffy, E.</t>
  </si>
  <si>
    <t>Hauser</t>
  </si>
  <si>
    <t>Zemp</t>
  </si>
  <si>
    <t>Brenner</t>
  </si>
  <si>
    <t>"Konstituierung des Bundesrates" nonostante non han ancora tutti accettato (Altermatt 1991: 105).</t>
  </si>
  <si>
    <t>06.12.1854***</t>
  </si>
  <si>
    <t>D</t>
  </si>
  <si>
    <t>radikal</t>
  </si>
  <si>
    <t>F</t>
  </si>
  <si>
    <t>liberal</t>
  </si>
  <si>
    <t>I</t>
  </si>
  <si>
    <t>30.03.1855</t>
  </si>
  <si>
    <t>Zeihen (AG)</t>
    <phoneticPr fontId="3" type="noConversion"/>
  </si>
  <si>
    <t>Delamuraz, Jean-Pascal</t>
    <phoneticPr fontId="3" type="noConversion"/>
  </si>
  <si>
    <t>VD</t>
    <phoneticPr fontId="3" type="noConversion"/>
  </si>
  <si>
    <t>Longirod</t>
    <phoneticPr fontId="3" type="noConversion"/>
  </si>
  <si>
    <t>Deucher, Adolf</t>
    <phoneticPr fontId="3" type="noConversion"/>
  </si>
  <si>
    <t>Steckborn</t>
    <phoneticPr fontId="3" type="noConversion"/>
  </si>
  <si>
    <t>Dreifuss, Ruth</t>
    <phoneticPr fontId="3" type="noConversion"/>
  </si>
  <si>
    <t>Endingen</t>
    <phoneticPr fontId="3" type="noConversion"/>
  </si>
  <si>
    <t>Droz, Numa</t>
    <phoneticPr fontId="3" type="noConversion"/>
  </si>
  <si>
    <t>Kobelt, Karl</t>
    <phoneticPr fontId="3" type="noConversion"/>
  </si>
  <si>
    <t>Marbach</t>
    <phoneticPr fontId="3" type="noConversion"/>
  </si>
  <si>
    <t>Koller, Arnold</t>
    <phoneticPr fontId="3" type="noConversion"/>
  </si>
  <si>
    <t>AI</t>
    <phoneticPr fontId="3" type="noConversion"/>
  </si>
  <si>
    <t>Gossau + Oberbüren</t>
    <phoneticPr fontId="3" type="noConversion"/>
  </si>
  <si>
    <t>Kopp, Elisabeth</t>
    <phoneticPr fontId="3" type="noConversion"/>
  </si>
  <si>
    <t>Niederönz, Luzern + Zumikon</t>
    <phoneticPr fontId="3" type="noConversion"/>
  </si>
  <si>
    <t>Lachenal, Adrien</t>
    <phoneticPr fontId="3" type="noConversion"/>
  </si>
  <si>
    <t>31.12.1899</t>
    <phoneticPr fontId="3" type="noConversion"/>
  </si>
  <si>
    <t>Lepori, Giuseppe</t>
    <phoneticPr fontId="3" type="noConversion"/>
  </si>
  <si>
    <t>Lopagno</t>
    <phoneticPr fontId="3" type="noConversion"/>
  </si>
  <si>
    <t>"Stämpfli hatte offenbar nicht mit diesem Ausgang gerechnet, in einem Schreiben an die Bundesversammlung knüpfte er die Annahme der Wahl an die Bedingung, seinen Amtsantritt wegen seiner Verpflichtungen im Kanton Bern bis Ende März 1855 aufschieben zu dürfen. Das Parlament war mit dieser Regelung einverstanden (...)" (Altermatt 1991: 145).</t>
  </si>
  <si>
    <t>11.07.1855</t>
  </si>
  <si>
    <t>16.07.1855</t>
  </si>
  <si>
    <t>"Mit 94 von 142 Stimmen wurde er am 14. Juli zum Mitglied der obersten Landesbehörde gewählt, oschon  er sich bisher weder als Redner noch als Kommissionsmitglied bemerkbar gemacht hatte. Zur Annahme der Wahl entschloss er sich erst einige Tage später" (Altermatt 1991: 154).</t>
  </si>
  <si>
    <t>30.07.1857</t>
  </si>
  <si>
    <t>12.07.1872</t>
  </si>
  <si>
    <t>"In der Folge wurde der Bündner Simeon Bavier zum Nachfolger des las "vir integer" gewèurdigten Glarners gewählt. Dieser verliess Bern am 28.12.1878 (…)" (Altermatt 1991: 205).</t>
  </si>
  <si>
    <t>21.03.1879</t>
  </si>
  <si>
    <t>03.03.1881</t>
  </si>
  <si>
    <t>23.04.1883</t>
  </si>
  <si>
    <t>Annahme der Wahl (Altermatt 1991: 240).</t>
  </si>
  <si>
    <t>13.12.1888</t>
  </si>
  <si>
    <t>kath-kons</t>
  </si>
  <si>
    <t>31.12.1892</t>
  </si>
  <si>
    <t>14.09.1893</t>
  </si>
  <si>
    <t>NE</t>
    <phoneticPr fontId="3" type="noConversion"/>
  </si>
  <si>
    <t>Savagnier</t>
    <phoneticPr fontId="3" type="noConversion"/>
  </si>
  <si>
    <t>Baumann, Johannes</t>
    <phoneticPr fontId="3" type="noConversion"/>
  </si>
  <si>
    <t>AR</t>
    <phoneticPr fontId="3" type="noConversion"/>
  </si>
  <si>
    <t>Glarus</t>
    <phoneticPr fontId="3" type="noConversion"/>
  </si>
  <si>
    <t>31.12.1878</t>
    <phoneticPr fontId="3" type="noConversion"/>
  </si>
  <si>
    <t>01.03.1879</t>
    <phoneticPr fontId="3" type="noConversion"/>
  </si>
  <si>
    <t>Hertenstein, Wilhelm</t>
    <phoneticPr fontId="3" type="noConversion"/>
  </si>
  <si>
    <t>Kyburg</t>
    <phoneticPr fontId="3" type="noConversion"/>
  </si>
  <si>
    <t>27.11.1888</t>
    <phoneticPr fontId="3" type="noConversion"/>
  </si>
  <si>
    <t>Hoffmann, Arthur</t>
    <phoneticPr fontId="3" type="noConversion"/>
  </si>
  <si>
    <t>St.Gallen</t>
    <phoneticPr fontId="3" type="noConversion"/>
  </si>
  <si>
    <t>Bütschwil</t>
    <phoneticPr fontId="3" type="noConversion"/>
  </si>
  <si>
    <t>Bex</t>
    <phoneticPr fontId="3" type="noConversion"/>
  </si>
  <si>
    <t>St-Saphorin</t>
    <phoneticPr fontId="3" type="noConversion"/>
  </si>
  <si>
    <t>14.09.1893</t>
    <phoneticPr fontId="3" type="noConversion"/>
  </si>
  <si>
    <t>Ruffy, Eugène</t>
    <phoneticPr fontId="3" type="noConversion"/>
  </si>
  <si>
    <t>Lutry</t>
    <phoneticPr fontId="3" type="noConversion"/>
  </si>
  <si>
    <t>Ruffy, Victor</t>
    <phoneticPr fontId="3" type="noConversion"/>
  </si>
  <si>
    <t>29.12.1869</t>
    <phoneticPr fontId="3" type="noConversion"/>
  </si>
  <si>
    <t>Schaffner, Hans</t>
    <phoneticPr fontId="3" type="noConversion"/>
  </si>
  <si>
    <t>Gränichen</t>
    <phoneticPr fontId="3" type="noConversion"/>
  </si>
  <si>
    <t>Avenches</t>
    <phoneticPr fontId="3" type="noConversion"/>
  </si>
  <si>
    <t>ZH</t>
    <phoneticPr fontId="3" type="noConversion"/>
  </si>
  <si>
    <t>Bonvin, Roger</t>
    <phoneticPr fontId="3" type="noConversion"/>
  </si>
  <si>
    <t>VS</t>
    <phoneticPr fontId="3" type="noConversion"/>
  </si>
  <si>
    <t>Borel, Eugène</t>
    <phoneticPr fontId="3" type="noConversion"/>
  </si>
  <si>
    <t>Neuchâtel</t>
    <phoneticPr fontId="3" type="noConversion"/>
  </si>
  <si>
    <t>31.12.1875</t>
    <phoneticPr fontId="3" type="noConversion"/>
  </si>
  <si>
    <t>Ador, Gustave</t>
    <phoneticPr fontId="3" type="noConversion"/>
  </si>
  <si>
    <t>GE</t>
    <phoneticPr fontId="3" type="noConversion"/>
  </si>
  <si>
    <t>Genève</t>
    <phoneticPr fontId="3" type="noConversion"/>
  </si>
  <si>
    <t>Anderwert, Fridolin</t>
    <phoneticPr fontId="3" type="noConversion"/>
  </si>
  <si>
    <t>TG</t>
    <phoneticPr fontId="3" type="noConversion"/>
  </si>
  <si>
    <t>Emmishofen</t>
    <phoneticPr fontId="3" type="noConversion"/>
  </si>
  <si>
    <t>25.12.1880</t>
    <phoneticPr fontId="3" type="noConversion"/>
  </si>
  <si>
    <t>Aubert, Pierre</t>
    <phoneticPr fontId="3" type="noConversion"/>
  </si>
  <si>
    <t>16.11.1848</t>
  </si>
  <si>
    <t>26.11.1954**</t>
  </si>
  <si>
    <t>04.03.1912**</t>
  </si>
  <si>
    <t>31.10.1899**</t>
  </si>
  <si>
    <t>Ruchonnet, Louis</t>
  </si>
  <si>
    <t>03.10.1983**</t>
  </si>
  <si>
    <t>08.12.1953**</t>
  </si>
  <si>
    <t>Holenstein, Thomas</t>
  </si>
  <si>
    <t>Meilen, Zürich, Schattenhalb</t>
  </si>
  <si>
    <t>Welti, Emil</t>
  </si>
  <si>
    <t>Affoltern a. A.</t>
  </si>
  <si>
    <t>01.01.1864</t>
  </si>
  <si>
    <t>01.01.1867</t>
  </si>
  <si>
    <t>01.01.1876</t>
  </si>
  <si>
    <t>01.01.1891</t>
  </si>
  <si>
    <t>01.01.1892</t>
  </si>
  <si>
    <t>Deiss, Joseph</t>
    <phoneticPr fontId="3" type="noConversion"/>
  </si>
  <si>
    <t>Pilet-Golaz, Marcel</t>
    <phoneticPr fontId="3" type="noConversion"/>
  </si>
  <si>
    <t>Château-d'Oex</t>
    <phoneticPr fontId="3" type="noConversion"/>
  </si>
  <si>
    <t>Locarno</t>
    <phoneticPr fontId="3" type="noConversion"/>
  </si>
  <si>
    <t>Knüsel, Melchior Josef Martin</t>
    <phoneticPr fontId="3" type="noConversion"/>
  </si>
  <si>
    <t>Luzern</t>
    <phoneticPr fontId="3" type="noConversion"/>
  </si>
  <si>
    <t>BE</t>
    <phoneticPr fontId="3" type="noConversion"/>
  </si>
  <si>
    <t>Wahlen, Friedrich Traugott</t>
    <phoneticPr fontId="3" type="noConversion"/>
  </si>
  <si>
    <t>Weber, Max</t>
    <phoneticPr fontId="3" type="noConversion"/>
  </si>
  <si>
    <t>Zurzach</t>
    <phoneticPr fontId="3" type="noConversion"/>
  </si>
  <si>
    <t>31.12.1891</t>
    <phoneticPr fontId="3" type="noConversion"/>
  </si>
  <si>
    <t>24.02.1899</t>
    <phoneticPr fontId="3" type="noConversion"/>
  </si>
  <si>
    <t>Wetter, Ernst</t>
    <phoneticPr fontId="3" type="noConversion"/>
  </si>
  <si>
    <t>Leuenberger, Moritz</t>
    <phoneticPr fontId="3" type="noConversion"/>
  </si>
  <si>
    <t>ZH</t>
    <phoneticPr fontId="3" type="noConversion"/>
  </si>
  <si>
    <t>Rohrbach</t>
    <phoneticPr fontId="3" type="noConversion"/>
  </si>
  <si>
    <t>Leuthard, Doris</t>
    <phoneticPr fontId="3" type="noConversion"/>
  </si>
  <si>
    <t>Entlebuch + Luzern</t>
    <phoneticPr fontId="3" type="noConversion"/>
  </si>
  <si>
    <t>Escher, Josef</t>
    <phoneticPr fontId="3" type="noConversion"/>
  </si>
  <si>
    <t>14.06.1892</t>
    <phoneticPr fontId="3" type="noConversion"/>
  </si>
  <si>
    <t>Bourgknecht, Jean</t>
    <phoneticPr fontId="3" type="noConversion"/>
  </si>
  <si>
    <t>Fribourg</t>
    <phoneticPr fontId="3" type="noConversion"/>
  </si>
  <si>
    <t>Brenner, Ernst</t>
    <phoneticPr fontId="3" type="noConversion"/>
  </si>
  <si>
    <t xml:space="preserve">BS </t>
    <phoneticPr fontId="3" type="noConversion"/>
  </si>
  <si>
    <t>Basel</t>
    <phoneticPr fontId="3" type="noConversion"/>
  </si>
  <si>
    <t>Brugger, Ernst</t>
    <phoneticPr fontId="3" type="noConversion"/>
  </si>
  <si>
    <t>Burkhalter, Didier</t>
    <phoneticPr fontId="3" type="noConversion"/>
  </si>
  <si>
    <t>Neuchâtel, Sumiswald (BE)</t>
    <phoneticPr fontId="3" type="noConversion"/>
  </si>
  <si>
    <t>Calmy-Rey, Micheline</t>
    <phoneticPr fontId="3" type="noConversion"/>
  </si>
  <si>
    <t>Chermignon (VS)</t>
    <phoneticPr fontId="3" type="noConversion"/>
  </si>
  <si>
    <t>Calonder, Felix-Louis</t>
    <phoneticPr fontId="3" type="noConversion"/>
  </si>
  <si>
    <t>01.01.1873</t>
  </si>
  <si>
    <t>28.12.1878</t>
  </si>
  <si>
    <t>Ambrì</t>
    <phoneticPr fontId="3" type="noConversion"/>
  </si>
  <si>
    <t>Ceresole, Paul</t>
    <phoneticPr fontId="3" type="noConversion"/>
  </si>
  <si>
    <t>VD</t>
    <phoneticPr fontId="3" type="noConversion"/>
  </si>
  <si>
    <t>Vevey</t>
    <phoneticPr fontId="3" type="noConversion"/>
  </si>
  <si>
    <t>21.12.1875</t>
    <phoneticPr fontId="3" type="noConversion"/>
  </si>
  <si>
    <t>Challet-Venel, Jean-Jacques</t>
    <phoneticPr fontId="3" type="noConversion"/>
  </si>
  <si>
    <t>06.08.1893</t>
    <phoneticPr fontId="3" type="noConversion"/>
  </si>
  <si>
    <t>Chaudet, Paul</t>
    <phoneticPr fontId="3" type="noConversion"/>
  </si>
  <si>
    <t>Coriser s. Vevey</t>
    <phoneticPr fontId="3" type="noConversion"/>
  </si>
  <si>
    <t>Chevallaz, Georges-André</t>
    <phoneticPr fontId="3" type="noConversion"/>
  </si>
  <si>
    <t>Montherod</t>
    <phoneticPr fontId="3" type="noConversion"/>
  </si>
  <si>
    <t>Chuard, Ernest</t>
    <phoneticPr fontId="3" type="noConversion"/>
  </si>
  <si>
    <t>Corcelles s. Payerne</t>
    <phoneticPr fontId="3" type="noConversion"/>
  </si>
  <si>
    <t>Heer, Joachim</t>
    <phoneticPr fontId="3" type="noConversion"/>
  </si>
  <si>
    <t>GL</t>
    <phoneticPr fontId="3" type="noConversion"/>
  </si>
  <si>
    <t>von Moos, Ludwig</t>
    <phoneticPr fontId="3" type="noConversion"/>
  </si>
  <si>
    <t>OW</t>
    <phoneticPr fontId="3" type="noConversion"/>
  </si>
  <si>
    <t>Sachseln</t>
    <phoneticPr fontId="3" type="noConversion"/>
  </si>
  <si>
    <t>03.11.1882</t>
    <phoneticPr fontId="3" type="noConversion"/>
  </si>
  <si>
    <t>Pioda, Giovanni Battista</t>
    <phoneticPr fontId="3" type="noConversion"/>
  </si>
  <si>
    <t>Ritschard, Willi</t>
    <phoneticPr fontId="3" type="noConversion"/>
  </si>
  <si>
    <t>SO</t>
    <phoneticPr fontId="3" type="noConversion"/>
  </si>
  <si>
    <t>Villarzel</t>
    <phoneticPr fontId="3" type="noConversion"/>
  </si>
  <si>
    <t>Ruchet, Marc-Emile</t>
    <phoneticPr fontId="3" type="noConversion"/>
  </si>
  <si>
    <t>Ticino</t>
  </si>
  <si>
    <t>Signau</t>
    <phoneticPr fontId="3" type="noConversion"/>
  </si>
  <si>
    <t>18.07.1895</t>
    <phoneticPr fontId="3" type="noConversion"/>
  </si>
  <si>
    <t>31.10.1867</t>
    <phoneticPr fontId="3" type="noConversion"/>
  </si>
  <si>
    <t>27.11.1899</t>
    <phoneticPr fontId="3" type="noConversion"/>
  </si>
  <si>
    <t>Forrer, Ludwig</t>
    <phoneticPr fontId="3" type="noConversion"/>
  </si>
  <si>
    <t>Franscini, Stefano</t>
    <phoneticPr fontId="3" type="noConversion"/>
  </si>
  <si>
    <t>Bodio</t>
    <phoneticPr fontId="3" type="noConversion"/>
  </si>
  <si>
    <t>19.07.1857</t>
    <phoneticPr fontId="3" type="noConversion"/>
  </si>
  <si>
    <t>Frey, Emil</t>
    <phoneticPr fontId="3" type="noConversion"/>
  </si>
  <si>
    <t>BL</t>
    <phoneticPr fontId="3" type="noConversion"/>
  </si>
  <si>
    <t>Münchenstein</t>
    <phoneticPr fontId="3" type="noConversion"/>
  </si>
  <si>
    <t>12.03.1934**</t>
  </si>
  <si>
    <t>_</t>
  </si>
  <si>
    <t>03.09.1962**</t>
  </si>
  <si>
    <t>07.12.1872**</t>
  </si>
  <si>
    <t>31.03.1897</t>
  </si>
  <si>
    <t>28.11.1966**</t>
  </si>
  <si>
    <t>26.01.1864**</t>
  </si>
  <si>
    <t>Rubattel, Rodolphe</t>
  </si>
  <si>
    <t>05.01.1883**</t>
  </si>
  <si>
    <t>31.12.1866</t>
    <phoneticPr fontId="3" type="noConversion"/>
  </si>
  <si>
    <t>22.09.1873</t>
    <phoneticPr fontId="3" type="noConversion"/>
  </si>
  <si>
    <t>Friedrich, Rudolf</t>
    <phoneticPr fontId="3" type="noConversion"/>
  </si>
  <si>
    <t>Winterthur</t>
    <phoneticPr fontId="3" type="noConversion"/>
  </si>
  <si>
    <t>Furgler, Kurt</t>
    <phoneticPr fontId="3" type="noConversion"/>
  </si>
  <si>
    <t>SG</t>
    <phoneticPr fontId="3" type="noConversion"/>
  </si>
  <si>
    <t>Valens, Pfäfers</t>
    <phoneticPr fontId="3" type="noConversion"/>
  </si>
  <si>
    <t>Furrer, Jonas</t>
    <phoneticPr fontId="3" type="noConversion"/>
  </si>
  <si>
    <t>ZH</t>
    <phoneticPr fontId="3" type="noConversion"/>
  </si>
  <si>
    <t>25.07.1861</t>
    <phoneticPr fontId="3" type="noConversion"/>
  </si>
  <si>
    <t>Comtesse, Robert</t>
    <phoneticPr fontId="3" type="noConversion"/>
  </si>
  <si>
    <t>Cotti, Flavio</t>
    <phoneticPr fontId="3" type="noConversion"/>
  </si>
  <si>
    <t>Martigny</t>
    <phoneticPr fontId="3" type="noConversion"/>
  </si>
  <si>
    <t>Decoppet, Camille</t>
    <phoneticPr fontId="3" type="noConversion"/>
  </si>
  <si>
    <t>Petitpierre, Max</t>
    <phoneticPr fontId="3" type="noConversion"/>
  </si>
  <si>
    <t>F</t>
    <phoneticPr fontId="3" type="noConversion"/>
  </si>
  <si>
    <t>I</t>
    <phoneticPr fontId="3" type="noConversion"/>
  </si>
  <si>
    <t>I</t>
    <phoneticPr fontId="3" type="noConversion"/>
  </si>
  <si>
    <t>F</t>
    <phoneticPr fontId="3" type="noConversion"/>
  </si>
  <si>
    <t>F</t>
    <phoneticPr fontId="3" type="noConversion"/>
  </si>
  <si>
    <t>F</t>
    <phoneticPr fontId="3" type="noConversion"/>
  </si>
  <si>
    <t>F</t>
    <phoneticPr fontId="3" type="noConversion"/>
  </si>
  <si>
    <t>I</t>
    <phoneticPr fontId="3" type="noConversion"/>
  </si>
  <si>
    <t>F</t>
    <phoneticPr fontId="3" type="noConversion"/>
  </si>
  <si>
    <t>CVP</t>
    <phoneticPr fontId="3" type="noConversion"/>
  </si>
  <si>
    <t>F</t>
    <phoneticPr fontId="3" type="noConversion"/>
  </si>
  <si>
    <t>D</t>
    <phoneticPr fontId="3" type="noConversion"/>
  </si>
  <si>
    <t>F</t>
    <phoneticPr fontId="3" type="noConversion"/>
  </si>
  <si>
    <t>D</t>
    <phoneticPr fontId="3" type="noConversion"/>
  </si>
  <si>
    <t>von Steiger, Eduard</t>
    <phoneticPr fontId="3" type="noConversion"/>
  </si>
  <si>
    <t xml:space="preserve">Totale </t>
  </si>
  <si>
    <t>Presenza CF per giorni</t>
  </si>
  <si>
    <t>Presenza CF per nro consiglieri</t>
  </si>
  <si>
    <t>Widmer-Schlumpf, Eveline</t>
    <phoneticPr fontId="3" type="noConversion"/>
  </si>
  <si>
    <t>Felsberg, Mönchaltorf ZH</t>
    <phoneticPr fontId="3" type="noConversion"/>
  </si>
  <si>
    <t>Zemp, Joseph</t>
    <phoneticPr fontId="3" type="noConversion"/>
  </si>
  <si>
    <t>Merenschwand (AG), Sarnen (OW)</t>
    <phoneticPr fontId="3" type="noConversion"/>
  </si>
  <si>
    <t>Maurer, Ueli</t>
    <phoneticPr fontId="3" type="noConversion"/>
  </si>
  <si>
    <t>Adelboden (BE) und Hinwil (ZH)</t>
    <phoneticPr fontId="3" type="noConversion"/>
  </si>
  <si>
    <t>Merz, Hans-Rudolf</t>
    <phoneticPr fontId="3" type="noConversion"/>
  </si>
  <si>
    <t>AR</t>
    <phoneticPr fontId="3" type="noConversion"/>
  </si>
  <si>
    <t>Beinwil am See</t>
    <phoneticPr fontId="3" type="noConversion"/>
  </si>
  <si>
    <t>Metzler-Arnold, Ruth</t>
    <phoneticPr fontId="3" type="noConversion"/>
  </si>
  <si>
    <t>Richenthal, Willisau-Stadt und Balgach</t>
    <phoneticPr fontId="3" type="noConversion"/>
  </si>
  <si>
    <t>Meyer, Albert</t>
    <phoneticPr fontId="3" type="noConversion"/>
  </si>
  <si>
    <t>ZH</t>
    <phoneticPr fontId="3" type="noConversion"/>
  </si>
  <si>
    <t>Trin</t>
    <phoneticPr fontId="3" type="noConversion"/>
  </si>
  <si>
    <t>Celio, Nello</t>
    <phoneticPr fontId="3" type="noConversion"/>
  </si>
  <si>
    <t>TI</t>
    <phoneticPr fontId="3" type="noConversion"/>
  </si>
  <si>
    <t>Quinto</t>
    <phoneticPr fontId="3" type="noConversion"/>
  </si>
  <si>
    <t>Celio, Enrico</t>
    <phoneticPr fontId="3" type="noConversion"/>
  </si>
  <si>
    <t>Gnägi, Rudolf</t>
    <phoneticPr fontId="3" type="noConversion"/>
  </si>
  <si>
    <t>Schwadernau</t>
    <phoneticPr fontId="3" type="noConversion"/>
  </si>
  <si>
    <t>Graber, Pierre</t>
    <phoneticPr fontId="3" type="noConversion"/>
  </si>
  <si>
    <t>Haab, Robert</t>
    <phoneticPr fontId="3" type="noConversion"/>
  </si>
  <si>
    <t>Wädenswil</t>
    <phoneticPr fontId="3" type="noConversion"/>
  </si>
  <si>
    <t>Häberlin, Heinrich</t>
    <phoneticPr fontId="3" type="noConversion"/>
  </si>
  <si>
    <t>Hammer, Bernhard</t>
    <phoneticPr fontId="3" type="noConversion"/>
  </si>
  <si>
    <t>SO</t>
    <phoneticPr fontId="3" type="noConversion"/>
  </si>
  <si>
    <t>Olten</t>
    <phoneticPr fontId="3" type="noConversion"/>
  </si>
  <si>
    <t>31.12.1890</t>
    <phoneticPr fontId="3" type="noConversion"/>
  </si>
  <si>
    <t>22.10.1902</t>
    <phoneticPr fontId="3" type="noConversion"/>
  </si>
  <si>
    <t>Tschudi, Hans-Peter</t>
    <phoneticPr fontId="3" type="noConversion"/>
  </si>
  <si>
    <t>BS</t>
    <phoneticPr fontId="3" type="noConversion"/>
  </si>
  <si>
    <t>Villiger, Kaspar</t>
    <phoneticPr fontId="3" type="noConversion"/>
  </si>
  <si>
    <t>Sins + Pfeffikon</t>
    <phoneticPr fontId="3" type="noConversion"/>
  </si>
  <si>
    <t>EMD (VBS ab 1998)</t>
  </si>
  <si>
    <t>Scherer, Johann Jakob</t>
    <phoneticPr fontId="3" type="noConversion"/>
  </si>
  <si>
    <t>23.12.1878</t>
    <phoneticPr fontId="3" type="noConversion"/>
  </si>
  <si>
    <t>Scheurer, Karl</t>
    <phoneticPr fontId="3" type="noConversion"/>
  </si>
  <si>
    <t>Erlach</t>
    <phoneticPr fontId="3" type="noConversion"/>
  </si>
  <si>
    <t>Schlumpf, Leon</t>
    <phoneticPr fontId="3" type="noConversion"/>
  </si>
  <si>
    <t>Mönchaltorf + Felsberg</t>
    <phoneticPr fontId="3" type="noConversion"/>
  </si>
  <si>
    <t>Schmid, Samuel</t>
    <phoneticPr fontId="3" type="noConversion"/>
  </si>
  <si>
    <t>Attiswil</t>
    <phoneticPr fontId="3" type="noConversion"/>
  </si>
  <si>
    <t>Airolo</t>
    <phoneticPr fontId="3" type="noConversion"/>
  </si>
  <si>
    <t>Müller, Eduard</t>
    <phoneticPr fontId="3" type="noConversion"/>
  </si>
  <si>
    <t>Frey-Herosé, Friedrich</t>
    <phoneticPr fontId="3" type="noConversion"/>
  </si>
  <si>
    <t>AG</t>
    <phoneticPr fontId="3" type="noConversion"/>
  </si>
  <si>
    <t>Aarau</t>
    <phoneticPr fontId="3" type="noConversion"/>
  </si>
  <si>
    <t>16.11.1848</t>
    <phoneticPr fontId="3" type="noConversion"/>
  </si>
  <si>
    <t>Musy, Jean-Marie</t>
    <phoneticPr fontId="3" type="noConversion"/>
  </si>
  <si>
    <t>Albeuve</t>
    <phoneticPr fontId="3" type="noConversion"/>
  </si>
  <si>
    <t>Naeff, Wilhelm Matthias</t>
    <phoneticPr fontId="3" type="noConversion"/>
  </si>
  <si>
    <t>Altstätten</t>
    <phoneticPr fontId="3" type="noConversion"/>
  </si>
  <si>
    <t>21.01.1881</t>
    <phoneticPr fontId="3" type="noConversion"/>
  </si>
  <si>
    <t>Nobs, Ernst</t>
    <phoneticPr fontId="3" type="noConversion"/>
  </si>
  <si>
    <t>Obrecht, Hermann</t>
    <phoneticPr fontId="3" type="noConversion"/>
  </si>
  <si>
    <t>Grenchen</t>
    <phoneticPr fontId="3" type="noConversion"/>
  </si>
  <si>
    <t>Ochsenbein, Ulrich</t>
    <phoneticPr fontId="3" type="noConversion"/>
  </si>
  <si>
    <t>Prato Sornico</t>
    <phoneticPr fontId="3" type="noConversion"/>
  </si>
  <si>
    <t>Couchepin, Pascal</t>
    <phoneticPr fontId="3" type="noConversion"/>
  </si>
  <si>
    <t>Perrier, Louis</t>
    <phoneticPr fontId="3" type="noConversion"/>
  </si>
  <si>
    <t xml:space="preserve">In den Kantonen Basel-Stadt und Waadt haben FDP und LP noch nicht fusioniert. Wegen der Fusion von FDP und LPS auf nationaler Ebene wird die gesamtschweizerische Parteistärke der FDP 2011 inkl. die LP-VD und LP-BS berechnet. </t>
  </si>
  <si>
    <t>*</t>
  </si>
  <si>
    <t>-&gt; FDP</t>
  </si>
  <si>
    <t>-&gt; Übrige</t>
  </si>
  <si>
    <t>Entlebuch</t>
    <phoneticPr fontId="3" type="noConversion"/>
  </si>
  <si>
    <t>Schneider-Amman, Johann N.</t>
    <phoneticPr fontId="3" type="noConversion"/>
  </si>
  <si>
    <t>Hasle bei Burgdorf (BE)</t>
    <phoneticPr fontId="3" type="noConversion"/>
  </si>
  <si>
    <t>Schobinger, Josef Anton</t>
    <phoneticPr fontId="3" type="noConversion"/>
  </si>
  <si>
    <t>LU</t>
    <phoneticPr fontId="3" type="noConversion"/>
  </si>
  <si>
    <t>Luzern</t>
    <phoneticPr fontId="3" type="noConversion"/>
  </si>
  <si>
    <t>Schulthess, Edmund</t>
    <phoneticPr fontId="3" type="noConversion"/>
  </si>
  <si>
    <t>Brugg</t>
    <phoneticPr fontId="3" type="noConversion"/>
  </si>
  <si>
    <t>Minger, Rudolf</t>
    <phoneticPr fontId="3" type="noConversion"/>
  </si>
  <si>
    <t>Motta, Giuseppe</t>
    <phoneticPr fontId="3" type="noConversion"/>
  </si>
  <si>
    <t>Spühler, Willy</t>
    <phoneticPr fontId="3" type="noConversion"/>
  </si>
  <si>
    <t>ZH</t>
    <phoneticPr fontId="3" type="noConversion"/>
  </si>
  <si>
    <t>Zürich</t>
    <phoneticPr fontId="3" type="noConversion"/>
  </si>
  <si>
    <t>Aeschi</t>
    <phoneticPr fontId="3" type="noConversion"/>
  </si>
  <si>
    <t>Schwanden</t>
    <phoneticPr fontId="3" type="noConversion"/>
  </si>
  <si>
    <t>31.12.1863</t>
    <phoneticPr fontId="3" type="noConversion"/>
  </si>
  <si>
    <t>15.05.1879</t>
    <phoneticPr fontId="3" type="noConversion"/>
  </si>
  <si>
    <t>Stich, Otto</t>
    <phoneticPr fontId="3" type="noConversion"/>
  </si>
  <si>
    <t>Kleinlützel</t>
    <phoneticPr fontId="3" type="noConversion"/>
  </si>
  <si>
    <t>Streuli, Hans</t>
    <phoneticPr fontId="3" type="noConversion"/>
  </si>
  <si>
    <t>Hauser, Walter</t>
    <phoneticPr fontId="3" type="noConversion"/>
  </si>
  <si>
    <t>EDA</t>
  </si>
  <si>
    <t>EDI</t>
  </si>
  <si>
    <t>EJPD</t>
  </si>
  <si>
    <t>EFD</t>
  </si>
  <si>
    <t>EVD</t>
  </si>
  <si>
    <t>EVED  (UVEK ab 1998)</t>
  </si>
  <si>
    <t>Stampfli, Walther</t>
    <phoneticPr fontId="3" type="noConversion"/>
  </si>
  <si>
    <t>Popolazione residente per cantone (2010), bfs</t>
  </si>
  <si>
    <t>Uri</t>
  </si>
  <si>
    <t>Neuchâtel</t>
  </si>
  <si>
    <t>%</t>
  </si>
  <si>
    <t>Numeri</t>
  </si>
  <si>
    <t>Per CF</t>
  </si>
  <si>
    <t>Rappresentanza in CF</t>
  </si>
  <si>
    <t>Per giorni (con vuoti)</t>
  </si>
  <si>
    <t>Per giorni (senza vuoti)</t>
  </si>
  <si>
    <t>1939 2)</t>
  </si>
  <si>
    <t>FDP 3)</t>
  </si>
  <si>
    <t>SP</t>
  </si>
  <si>
    <t xml:space="preserve">Dem. </t>
  </si>
  <si>
    <t>Nidau</t>
    <phoneticPr fontId="3" type="noConversion"/>
  </si>
  <si>
    <t>SO</t>
    <phoneticPr fontId="3" type="noConversion"/>
  </si>
  <si>
    <t>Olten</t>
    <phoneticPr fontId="3" type="noConversion"/>
  </si>
  <si>
    <t>06.02.1855</t>
    <phoneticPr fontId="3" type="noConversion"/>
  </si>
  <si>
    <t>PdA</t>
  </si>
  <si>
    <t xml:space="preserve">PSA </t>
  </si>
  <si>
    <t>POCH</t>
  </si>
  <si>
    <t>GPS</t>
  </si>
  <si>
    <t xml:space="preserve">FGA </t>
  </si>
  <si>
    <t>Sol.</t>
  </si>
  <si>
    <t xml:space="preserve">Rep. </t>
  </si>
  <si>
    <t>SD</t>
  </si>
  <si>
    <t>EDU</t>
  </si>
  <si>
    <t>FPS</t>
  </si>
  <si>
    <t>Lega</t>
  </si>
  <si>
    <t>MCR</t>
  </si>
  <si>
    <t>Altri</t>
  </si>
  <si>
    <t>2) 1939 fanden in Luzern, Schwyz, Zug, Solothurn, Appenzell-Ausserrhoden, Tessin, Waadt, Wallis und Neuenburg stille Wahlen statt.</t>
  </si>
  <si>
    <t xml:space="preserve">3) 2009: Fusion von FDP und LPS auf nationaler Ebene unter der Bezeichnung "FDP.Die Liberalen". </t>
  </si>
  <si>
    <t>03.11.1890</t>
    <phoneticPr fontId="3" type="noConversion"/>
  </si>
  <si>
    <t>Ogi, Adolf</t>
    <phoneticPr fontId="3" type="noConversion"/>
  </si>
  <si>
    <t>Kandersteg</t>
    <phoneticPr fontId="3" type="noConversion"/>
  </si>
  <si>
    <t>Baumeister</t>
    <phoneticPr fontId="3" type="noConversion"/>
  </si>
  <si>
    <t>Stämpfli, Jakob</t>
    <phoneticPr fontId="3" type="noConversion"/>
  </si>
  <si>
    <t xml:space="preserve">GROSSREGIONEN </t>
  </si>
  <si>
    <t>Sommaruga, Simonetta</t>
    <phoneticPr fontId="3" type="noConversion"/>
  </si>
  <si>
    <t>Lugano, Eggiwil</t>
    <phoneticPr fontId="3" type="noConversion"/>
  </si>
  <si>
    <t>Aargau, Basel-Landschaft, Basel-Stadt</t>
  </si>
  <si>
    <t>LPS 3)</t>
  </si>
  <si>
    <t>LdU</t>
  </si>
  <si>
    <t>EVP</t>
  </si>
  <si>
    <t>CSP</t>
  </si>
  <si>
    <t>GLP</t>
  </si>
  <si>
    <t>BDP</t>
  </si>
  <si>
    <t>Forstmeister</t>
    <phoneticPr fontId="3" type="noConversion"/>
  </si>
  <si>
    <t>AG</t>
  </si>
  <si>
    <t>BE</t>
  </si>
  <si>
    <t>UR</t>
  </si>
  <si>
    <t>SZ</t>
  </si>
  <si>
    <t>OW</t>
  </si>
  <si>
    <t>NW</t>
  </si>
  <si>
    <t>GL</t>
  </si>
  <si>
    <t>ZG</t>
  </si>
  <si>
    <t>FR</t>
  </si>
  <si>
    <t>SO</t>
  </si>
  <si>
    <t>BS</t>
  </si>
  <si>
    <t>BL</t>
  </si>
  <si>
    <t>SH</t>
  </si>
  <si>
    <t>AR</t>
  </si>
  <si>
    <t>AI</t>
  </si>
  <si>
    <t>SG</t>
  </si>
  <si>
    <t>GR</t>
  </si>
  <si>
    <t>TG</t>
  </si>
  <si>
    <t>TI</t>
  </si>
  <si>
    <t>VD</t>
  </si>
  <si>
    <t>VS</t>
  </si>
  <si>
    <t>NE</t>
  </si>
  <si>
    <t>GE</t>
  </si>
  <si>
    <t>JU</t>
  </si>
  <si>
    <t>Popolazione residente per lingue nazionali</t>
  </si>
  <si>
    <t>Gemeindeschreiber</t>
  </si>
  <si>
    <t>StV Kriminalgerichtsschreiber</t>
  </si>
  <si>
    <t>Schenk, Carl</t>
  </si>
  <si>
    <t>06.12.1854</t>
  </si>
  <si>
    <t>14.07.1855</t>
  </si>
  <si>
    <t>12.12.1863</t>
  </si>
  <si>
    <t>08.12.1866</t>
  </si>
  <si>
    <t>07.12.1872</t>
  </si>
  <si>
    <t>10.12.1875</t>
  </si>
  <si>
    <t>18.12.1875</t>
  </si>
  <si>
    <t>10.12.1878</t>
  </si>
  <si>
    <t>10.04.1883</t>
  </si>
  <si>
    <t>11.12.1890</t>
  </si>
  <si>
    <t>17.12.1891</t>
  </si>
  <si>
    <t>15.12.1892</t>
  </si>
  <si>
    <t>25.03.1897</t>
  </si>
  <si>
    <t>03.03.1805</t>
  </si>
  <si>
    <t>12.04.1799</t>
  </si>
  <si>
    <t>19.02.1802</t>
  </si>
  <si>
    <t>23.10.1796</t>
  </si>
  <si>
    <t>24.11.1811</t>
  </si>
  <si>
    <t>12.10.1801</t>
  </si>
  <si>
    <t>11.11.1791</t>
  </si>
  <si>
    <t>23.02.1820</t>
  </si>
  <si>
    <t>30.05.1819</t>
  </si>
  <si>
    <t>16.11.1813</t>
  </si>
  <si>
    <t>04.10.1808</t>
  </si>
  <si>
    <t>26.07.1822</t>
  </si>
  <si>
    <t>01.12.1823</t>
  </si>
  <si>
    <t>11.05.1811</t>
  </si>
  <si>
    <t>23.04.1825</t>
  </si>
  <si>
    <t>18.01.1823</t>
  </si>
  <si>
    <t>16.11.1832</t>
  </si>
  <si>
    <t>10.11.1825</t>
  </si>
  <si>
    <t>17.06.1835</t>
  </si>
  <si>
    <t>25.09.1825</t>
  </si>
  <si>
    <t>19.09.1828</t>
  </si>
  <si>
    <t>03.03.1822</t>
  </si>
  <si>
    <t>27.01.1844</t>
  </si>
  <si>
    <t>16.09.1825</t>
  </si>
  <si>
    <t>05.05.1825</t>
  </si>
  <si>
    <t>28.04.1834</t>
  </si>
  <si>
    <t>15.02.1831</t>
  </si>
  <si>
    <t>01.05.1837</t>
  </si>
  <si>
    <t>24.10.1838</t>
  </si>
  <si>
    <t>02.09.1834</t>
  </si>
  <si>
    <t>19.05.1849</t>
  </si>
  <si>
    <t>02.08.1854</t>
  </si>
  <si>
    <t>12.11.1848</t>
  </si>
  <si>
    <t>09.12.1856</t>
  </si>
  <si>
    <t>14.08.1847</t>
  </si>
  <si>
    <t>14.09.1853</t>
  </si>
  <si>
    <t>09.02.1845</t>
  </si>
  <si>
    <t>30.01.1849</t>
  </si>
  <si>
    <t>18.06.1857</t>
  </si>
  <si>
    <t>29.12.1871</t>
  </si>
  <si>
    <t>22.05.1849</t>
  </si>
  <si>
    <t>04.06.1862</t>
  </si>
  <si>
    <t>02.03.1868</t>
  </si>
  <si>
    <t>07.12.1863</t>
  </si>
  <si>
    <t>23.12.1845</t>
  </si>
  <si>
    <t>08.08.1865</t>
  </si>
  <si>
    <t>27.09.1872</t>
  </si>
  <si>
    <t>31.07.1857</t>
  </si>
  <si>
    <t>10.04.1876</t>
  </si>
  <si>
    <t>06.09.1868</t>
  </si>
  <si>
    <t>31.12.1889</t>
  </si>
  <si>
    <t>13.11.1881</t>
  </si>
  <si>
    <t>13.03.1870</t>
  </si>
  <si>
    <t>27.11.1874</t>
  </si>
  <si>
    <t>21.12.1891</t>
  </si>
  <si>
    <t>26.03.1882</t>
  </si>
  <si>
    <t>27.08.1877</t>
  </si>
  <si>
    <t>19.06.1889</t>
  </si>
  <si>
    <t>03.12.1884</t>
  </si>
  <si>
    <t>02.07.1881</t>
  </si>
  <si>
    <t>01.08.1891</t>
  </si>
  <si>
    <t>14.07.1886</t>
  </si>
  <si>
    <t>26.02.1899</t>
  </si>
  <si>
    <t>04.09.1896</t>
  </si>
  <si>
    <t>17.09.1885</t>
  </si>
  <si>
    <t>21.05.1897</t>
  </si>
  <si>
    <t>02.08.1897</t>
  </si>
  <si>
    <t>13.07.1892</t>
  </si>
  <si>
    <t>07.02.1896</t>
  </si>
  <si>
    <t>10.04.1899</t>
  </si>
  <si>
    <t>Nummer (Altermatt)</t>
  </si>
  <si>
    <t>Nachname, Name</t>
  </si>
  <si>
    <t>Geboren</t>
  </si>
  <si>
    <t>Partei (nach admin.ch)</t>
  </si>
  <si>
    <t>Kanton</t>
  </si>
  <si>
    <t>Bürgerort</t>
  </si>
  <si>
    <t>Religion</t>
  </si>
  <si>
    <t>Sprache</t>
  </si>
  <si>
    <t>Datum der Wahl</t>
  </si>
  <si>
    <t>Amtsende</t>
  </si>
  <si>
    <t>Vorgänger(in)</t>
  </si>
  <si>
    <t>Nachfolger(in)</t>
  </si>
  <si>
    <t>Amtsantritt*</t>
  </si>
  <si>
    <t>Amtsantritt (gebraucht)</t>
  </si>
  <si>
    <t>Amtsaustritt (gebraucht)</t>
  </si>
  <si>
    <t>Dauer des Amtes (Tage)</t>
  </si>
  <si>
    <t>Dauer des Amtes (Jahre)</t>
  </si>
  <si>
    <t>Alter bei der Wahl</t>
  </si>
  <si>
    <t>Ausbildung / Studium</t>
  </si>
  <si>
    <t xml:space="preserve">Ausbildung / Studium (gebraucht) </t>
  </si>
  <si>
    <t>Beruf vor Ausübung eines öffentlichen Amtes</t>
  </si>
  <si>
    <t>Kommentare</t>
  </si>
  <si>
    <t>Daten für Rechnungen</t>
  </si>
  <si>
    <t>Amtsende (+ 100 Jahre wenn im 19. Jahrhundert)</t>
  </si>
  <si>
    <t>Amtsbeginn (+ 100 Jahre wenn im 19. Jahrhundert)</t>
  </si>
  <si>
    <t>Recht</t>
  </si>
  <si>
    <t>Handelsausbildung</t>
  </si>
  <si>
    <t>Geschichte, Recht, Erziehungswissenschaft, Statistik</t>
  </si>
  <si>
    <t>Erziehungswissenschaft*</t>
  </si>
  <si>
    <t>Chemie</t>
  </si>
  <si>
    <t>Lehre</t>
  </si>
  <si>
    <t>Recht und Philosophie</t>
  </si>
  <si>
    <t>Recht*</t>
  </si>
  <si>
    <t>Theologie</t>
  </si>
  <si>
    <t>Phil I</t>
  </si>
  <si>
    <t>Naturwissenschaften und Recht</t>
  </si>
  <si>
    <t>Stecherausbildung, Primarlehrausbildung</t>
  </si>
  <si>
    <t>Primarlehrausbildung</t>
  </si>
  <si>
    <t>Primarlehrausbildung*</t>
  </si>
  <si>
    <t>Lehre und Primarlehrausbildung</t>
  </si>
  <si>
    <t>Bauingenieur</t>
  </si>
  <si>
    <t>Ingenieur</t>
  </si>
  <si>
    <t>Försterausbildung</t>
  </si>
  <si>
    <t>Berufsdiplom</t>
  </si>
  <si>
    <t>Medizin</t>
  </si>
  <si>
    <t>Gerberausbildung</t>
  </si>
  <si>
    <t>Theologie und Recht</t>
  </si>
  <si>
    <t>Architektur</t>
  </si>
  <si>
    <t>Sekundarschule</t>
  </si>
  <si>
    <t>Recht und Wirtschaft</t>
  </si>
  <si>
    <t>Wirtschaft*</t>
  </si>
  <si>
    <t>Wirtschaft</t>
  </si>
  <si>
    <t>Wirtschaft, Recht und Primarlehrausbildung</t>
  </si>
  <si>
    <t>Uni und Primarlehrausbildung</t>
  </si>
  <si>
    <t>Agronomie</t>
  </si>
  <si>
    <t>Recht, Wirtschaft, Verwaltung</t>
  </si>
  <si>
    <t>Heizungsmonteurausbildung</t>
  </si>
  <si>
    <t>Politikwissenschaft</t>
  </si>
  <si>
    <t>Handelsdiplom</t>
  </si>
  <si>
    <t>Maschinenbauingenieur</t>
  </si>
  <si>
    <t>Wirtschaft und Finanzen</t>
  </si>
  <si>
    <t>Buchhalterausbildung</t>
  </si>
  <si>
    <t>Primarlehrausbildung, Konservatorium</t>
  </si>
  <si>
    <t>Abitur, Primarlehrausbildung</t>
  </si>
  <si>
    <t>Elektroingenieur</t>
  </si>
  <si>
    <t>Politikwissenschaft, Wirtschaft</t>
  </si>
  <si>
    <t>Unternehmer</t>
  </si>
  <si>
    <t>Staatsanwalt</t>
  </si>
  <si>
    <t>Staatsanwalt und Publizist</t>
  </si>
  <si>
    <t>Pastor</t>
  </si>
  <si>
    <t>Primarlehrer</t>
  </si>
  <si>
    <t>Rechtsanwalt und Richter</t>
  </si>
  <si>
    <t>Rechtsanwalt</t>
  </si>
  <si>
    <t>Rechtsanwalt und Publizist</t>
  </si>
  <si>
    <t>Richter</t>
  </si>
  <si>
    <t>Rechtsanwalt und Bezirksrichter</t>
  </si>
  <si>
    <t>Notar und Fürsprecher</t>
  </si>
  <si>
    <t>Primarlehrer und Publizist</t>
  </si>
  <si>
    <t>Artzt</t>
  </si>
  <si>
    <t>Gerber und Unternehmer</t>
  </si>
  <si>
    <t>Landwirt und Landschreiber</t>
  </si>
  <si>
    <t>Architekt</t>
  </si>
  <si>
    <t>Schuldirektor</t>
  </si>
  <si>
    <t>Bankdirektor und Rechtsanwalt</t>
  </si>
  <si>
    <t>Landwirt</t>
  </si>
  <si>
    <t>Redaktor</t>
  </si>
  <si>
    <t>Sekundarlehrer</t>
  </si>
  <si>
    <t>Bankdirektor</t>
  </si>
  <si>
    <t>Rechtsanwalt und Professor</t>
  </si>
  <si>
    <t>Journalist</t>
  </si>
  <si>
    <t>Primarlehrer und Journalist</t>
  </si>
  <si>
    <t>Redaktor und Gewerkschaftsführer</t>
  </si>
  <si>
    <t>Weinbauer</t>
  </si>
  <si>
    <t>Professor und Mitarbeit bei der FAO</t>
  </si>
  <si>
    <t>Leiter Arbeitsamt Stadt Zürich</t>
  </si>
  <si>
    <t>Gemeindeschreiber und Redektor</t>
  </si>
  <si>
    <t>Professor</t>
  </si>
  <si>
    <t>Bundesangestellter</t>
  </si>
  <si>
    <t>Notar</t>
  </si>
  <si>
    <t>Heizungsmonteur</t>
  </si>
  <si>
    <t>Rechtsberater und Stadtschreiber</t>
  </si>
  <si>
    <t xml:space="preserve">Dozent an Universität und Sekundarschule </t>
  </si>
  <si>
    <t xml:space="preserve">Direktor Uhren-, Bank-, Handelsvereinigung </t>
  </si>
  <si>
    <t>Rechtsanwalt und Notar</t>
  </si>
  <si>
    <t>Handelslehrer</t>
  </si>
  <si>
    <t>Parteigeneralsekräter</t>
  </si>
  <si>
    <t>Generaldirektor und Direktor Ski-Verband</t>
  </si>
  <si>
    <t>Unternehmensdirektor</t>
  </si>
  <si>
    <t>DEZA Mitarbeiterin und Referentin für Gewerkschaft</t>
  </si>
  <si>
    <t>Revisor und Kantonsrichter</t>
  </si>
  <si>
    <t>Leiterin eines Buchvertriebs</t>
  </si>
  <si>
    <t>Rechtsanwältin</t>
  </si>
  <si>
    <t>Händler und Offizier</t>
  </si>
  <si>
    <t>Geschäftsführer landwirtschaftliche Genossenschaft</t>
  </si>
  <si>
    <t>Leiterin Konsumentengesellschaft</t>
  </si>
  <si>
    <t>Ingenieur und Unternehmer</t>
  </si>
  <si>
    <t xml:space="preserve">Konsulent für Strategie und Kommunikation </t>
  </si>
  <si>
    <t>Diese Tabelle ist nicht mit den anderen Verbunden (wenn in der anderen Tabelle etwas geändert wird, ändert es sich hier nicht automatisch, da Excel Daten vom 19. JH nicht annimmt)</t>
  </si>
  <si>
    <t>Amtsantritt</t>
  </si>
  <si>
    <t>Amtsaustritt</t>
  </si>
  <si>
    <t>Amstaustritt</t>
  </si>
  <si>
    <t>Bundesrat /Bundesrätin</t>
  </si>
  <si>
    <t xml:space="preserve">Legende Amtsantritt: </t>
  </si>
  <si>
    <t xml:space="preserve">Legende Amtsaustritt: </t>
  </si>
  <si>
    <t>Fett = Verstorben</t>
  </si>
  <si>
    <t>Datum der Wahl, da der Vorgänger vor der Wahl zurückgetreten ist.</t>
  </si>
  <si>
    <t>Datum von Altermatt oder im Historischen Lexikon der Schweiz angegeben.</t>
  </si>
  <si>
    <t xml:space="preserve">Wenn jemand nicht wiedergewählt wurde, wurde das Ende des Jahres als Amtsende und den Anfang des nächsten Jahres als Amtsantritt gebraucht. </t>
  </si>
  <si>
    <t>Wenn jemand am Anfang einer Legislatur gewählt wurde, wurde das Ende des Jahres (31.12) als Amtsende und den Anfang des nächsten Jahres (1.1) als Amtsantritt gebraucht.</t>
  </si>
  <si>
    <t xml:space="preserve">Gesamtzahl an "besetzten" Tagen </t>
  </si>
  <si>
    <t>Gesamtzahl an Tagen in denen ein Amt unbesetzt blieb</t>
  </si>
  <si>
    <t>Gesamtzahl Tages</t>
  </si>
  <si>
    <t>Jahr / Departement</t>
  </si>
  <si>
    <t>LPS</t>
  </si>
  <si>
    <t>Jurist</t>
  </si>
  <si>
    <t>4. Recht</t>
  </si>
  <si>
    <t>6. Lehrberufe</t>
  </si>
  <si>
    <t>5. Administration</t>
  </si>
  <si>
    <t>8. Öffentlicher Sektor</t>
  </si>
  <si>
    <t>11. Anderes</t>
  </si>
  <si>
    <t>2. Handel und Industrie</t>
  </si>
  <si>
    <t>3. Technischer Sektor</t>
  </si>
  <si>
    <t>1. Agrarsektor</t>
  </si>
  <si>
    <t>10. Gesundheitssektor</t>
  </si>
  <si>
    <t>7. Publizistik</t>
  </si>
  <si>
    <t>9. Wissenschaft</t>
  </si>
  <si>
    <t>* nach Datum des Rücktrittes des Vorgängers</t>
  </si>
  <si>
    <t>*** nicht wiedergewählt</t>
  </si>
  <si>
    <t>FDP 1894 (Verbund des Nationalvereins von 1835 und des Voksvereins 1872)</t>
  </si>
  <si>
    <t>Liberale Partei 1913</t>
  </si>
  <si>
    <t xml:space="preserve">Parteien und Gründungsdaten </t>
  </si>
  <si>
    <t>Konservative Partei 1912 (erste parlamentarische Gruppe 1882)</t>
  </si>
  <si>
    <t>BGB (zürcher Bauernpartei) 1917</t>
  </si>
  <si>
    <t>SVP 1971</t>
  </si>
  <si>
    <t>Partei (admin.ch)</t>
  </si>
  <si>
    <t>Nummer</t>
  </si>
  <si>
    <t>Amtsdauer (Tage)</t>
  </si>
  <si>
    <t>Amtstage Partei</t>
  </si>
  <si>
    <t>Tage in SVP</t>
  </si>
  <si>
    <t>Tage in BDP</t>
  </si>
  <si>
    <t>Summe</t>
  </si>
  <si>
    <t>Bürgerlich-Demokratische Partei Schweiz (BDP)</t>
  </si>
  <si>
    <t xml:space="preserve">FDP.die Liberalen (FDP) </t>
  </si>
  <si>
    <t>Liberale Partei der Schweiz (LPS)</t>
  </si>
  <si>
    <t>Christdemokratische Volkspartei der Schweiz (CVP)</t>
  </si>
  <si>
    <t>Sozialdemokratische Partei der Schweiz (SPS)</t>
  </si>
  <si>
    <t>Schweizerische Volkspartei (SVP)</t>
  </si>
  <si>
    <t>(SVP)</t>
  </si>
  <si>
    <t>Parteienstärke an Nationalratswahlen (BfS)</t>
  </si>
  <si>
    <t>Partei / Jahr</t>
  </si>
  <si>
    <t>* = keine Kandidatur</t>
  </si>
  <si>
    <t>Parteienstärke</t>
  </si>
  <si>
    <t xml:space="preserve">In BR Repräsentiert (mit leeren Tagen) </t>
  </si>
  <si>
    <t>Tage</t>
  </si>
  <si>
    <t>In BR Repräsentiert (ohne leere Tage)</t>
  </si>
  <si>
    <t>leer</t>
  </si>
  <si>
    <t>Leere Tage</t>
  </si>
  <si>
    <t>Summe SPS</t>
  </si>
  <si>
    <t>Summe CVP</t>
  </si>
  <si>
    <t>Summe LPS</t>
  </si>
  <si>
    <t>Summe FDP</t>
  </si>
  <si>
    <t>Summe SVP</t>
  </si>
  <si>
    <t xml:space="preserve">Parteien (Altermatt) </t>
  </si>
  <si>
    <t xml:space="preserve">Da 1848 al 1917 (vor der Schaffung der letzten Partei, der BGB) </t>
  </si>
  <si>
    <t>Tage von 1848 bis 1917</t>
  </si>
  <si>
    <t>Summe aller Tage</t>
  </si>
  <si>
    <t>Summe Demokraten</t>
  </si>
  <si>
    <t>Summe Kath.-kons</t>
  </si>
  <si>
    <t>Summe Liberalen</t>
  </si>
  <si>
    <t>Katholisch-konservativen</t>
  </si>
  <si>
    <t>Radikalen</t>
  </si>
  <si>
    <t xml:space="preserve">Summe Radikalen </t>
  </si>
  <si>
    <t>Summe bis 1917</t>
  </si>
  <si>
    <t xml:space="preserve">Von 1917 bis heute (2012) </t>
  </si>
  <si>
    <t>Summe BGB</t>
  </si>
  <si>
    <t>Summe BDP</t>
  </si>
  <si>
    <t>Summe nach 1917</t>
  </si>
  <si>
    <t>Summe beider Zeitabschnitte</t>
  </si>
  <si>
    <t xml:space="preserve">Amtsdauer (Tage) </t>
  </si>
  <si>
    <t>Anzahl</t>
  </si>
  <si>
    <t>% Tage</t>
  </si>
  <si>
    <t>BR Nummer (Altermatt)</t>
  </si>
  <si>
    <t>Anzahl BR</t>
  </si>
  <si>
    <t>% Anzahl Bundesräte</t>
  </si>
  <si>
    <t xml:space="preserve">% Amtsdauer (ohne leere Tage) </t>
  </si>
  <si>
    <t>Tage von 1917 bis heute (2012)</t>
  </si>
  <si>
    <t>Deutsche Sprache</t>
  </si>
  <si>
    <t>Französische Sprache</t>
  </si>
  <si>
    <t>Italienische Sprache</t>
  </si>
  <si>
    <t>Romanische Sprache</t>
  </si>
  <si>
    <t>Summe romanische Sprache</t>
  </si>
  <si>
    <t>Summe italienische Sprache</t>
  </si>
  <si>
    <t>Summe französische Sprache</t>
  </si>
  <si>
    <t>Summe deutsche Sprache</t>
  </si>
  <si>
    <t>Deutsch</t>
  </si>
  <si>
    <t>Französisch</t>
  </si>
  <si>
    <t>Italienisch</t>
  </si>
  <si>
    <t>Romanisch</t>
  </si>
  <si>
    <t>1990 (mit anderen Sprachen)</t>
  </si>
  <si>
    <t>2000 (mit anderen Sprachen)</t>
  </si>
  <si>
    <t>1990 (nur Landessprachen)</t>
  </si>
  <si>
    <t>2000 (nur Landessprachen)</t>
  </si>
  <si>
    <t>Präsenz im BR nach Tage</t>
  </si>
  <si>
    <t>Präsenz nach Anzahl BR</t>
  </si>
  <si>
    <t xml:space="preserve">1970 (nur Landessprachen) </t>
  </si>
  <si>
    <t>1980 (nur Landessprachen)</t>
  </si>
  <si>
    <t>Zusammenfassung ohne leere Tage</t>
  </si>
  <si>
    <t>Sprache / Präsenz</t>
  </si>
  <si>
    <t>Zusammenfassung mit leere Tage</t>
  </si>
  <si>
    <t>% Anzahl BR</t>
  </si>
  <si>
    <t>Summe Genferseeregion</t>
  </si>
  <si>
    <t>Summe Espace Mittelland</t>
  </si>
  <si>
    <t>Summe Nordwestschweiz</t>
  </si>
  <si>
    <t>Summe Zürich</t>
  </si>
  <si>
    <t>Summe Ostschweiz</t>
  </si>
  <si>
    <t>Summe Zentralschweiz</t>
  </si>
  <si>
    <t>Summe Tessin</t>
  </si>
  <si>
    <t>Vergleich in der Schweiz wohnhaften Bevölkerung und Repräsentation mit leeren Tagen</t>
  </si>
  <si>
    <t>GROSSREGION</t>
  </si>
  <si>
    <t>Prozent der Bevölkerung</t>
  </si>
  <si>
    <t>Repräsentanz in BR nach Tagen</t>
  </si>
  <si>
    <t>Vergleich in der Schweiz wohnhaften Bevölkerung und Repräsentation ohne leeren Tagen</t>
  </si>
  <si>
    <t>Repräsentanz nach Anzahl BR</t>
  </si>
  <si>
    <t>% BR</t>
  </si>
  <si>
    <t>Wohnhafte Bevölkerung am 31. Dezember 2008, in Tausend</t>
  </si>
  <si>
    <t>Prozent</t>
  </si>
  <si>
    <t>Aargau</t>
  </si>
  <si>
    <t>Summe AG</t>
  </si>
  <si>
    <t>Aargau (AG)</t>
  </si>
  <si>
    <t>Appenzell Innerrhoden (AI)</t>
  </si>
  <si>
    <t>Summe AI</t>
  </si>
  <si>
    <t>Appenzell Ausserrhoden (AR)</t>
  </si>
  <si>
    <t>Summe AR</t>
  </si>
  <si>
    <t>Bern (BE)</t>
  </si>
  <si>
    <t>Summe BE</t>
  </si>
  <si>
    <t>Basel-Landschaft</t>
  </si>
  <si>
    <t>Summe BL</t>
  </si>
  <si>
    <t>Basel-Stadt (BS)</t>
  </si>
  <si>
    <t>Basel-Landschaft (BL)</t>
  </si>
  <si>
    <t>Summe BS</t>
  </si>
  <si>
    <t>Fribourg (FR)</t>
  </si>
  <si>
    <t>Summe FR</t>
  </si>
  <si>
    <t>Genf (GE)</t>
  </si>
  <si>
    <t>Summe GE</t>
  </si>
  <si>
    <t>Glarus (GL)</t>
  </si>
  <si>
    <t>Summe GL</t>
  </si>
  <si>
    <t>Gaubünden (GR)</t>
  </si>
  <si>
    <t>Summe GR</t>
  </si>
  <si>
    <t>Luzern</t>
  </si>
  <si>
    <t>Summe LU</t>
  </si>
  <si>
    <t>Summe NE</t>
  </si>
  <si>
    <t>Neuchâtel (NE)</t>
  </si>
  <si>
    <t>Luzern (LU)</t>
  </si>
  <si>
    <t>Obwalden (OW)</t>
  </si>
  <si>
    <t>Summe OW</t>
  </si>
  <si>
    <t>St. Gallen (SG)</t>
  </si>
  <si>
    <t>Summe SG</t>
  </si>
  <si>
    <t>Solothurn (SO)</t>
  </si>
  <si>
    <t>Summe SO</t>
  </si>
  <si>
    <t>Thurgau (TG)</t>
  </si>
  <si>
    <t>Summe TG</t>
  </si>
  <si>
    <t>Summe TI</t>
  </si>
  <si>
    <t>Ticino (TI)</t>
  </si>
  <si>
    <t>Waadt (VD)</t>
  </si>
  <si>
    <t>Summe VD</t>
  </si>
  <si>
    <t>Wallis (VS)</t>
  </si>
  <si>
    <t>Summe VS</t>
  </si>
  <si>
    <t>Zug (ZG)</t>
  </si>
  <si>
    <t>Summe ZG</t>
  </si>
  <si>
    <t>Zürich (ZH)</t>
  </si>
  <si>
    <t>Summe ZH</t>
  </si>
  <si>
    <t>Schweiz</t>
  </si>
  <si>
    <t>Zürich</t>
  </si>
  <si>
    <t>Bern</t>
  </si>
  <si>
    <t>Schwyz</t>
  </si>
  <si>
    <t>Obwalden</t>
  </si>
  <si>
    <t>Nidwalden</t>
  </si>
  <si>
    <t>Glarus</t>
  </si>
  <si>
    <t>Zug</t>
  </si>
  <si>
    <t>Fribourg</t>
  </si>
  <si>
    <t>Solothurn</t>
  </si>
  <si>
    <t>Basel-Stadt</t>
  </si>
  <si>
    <t>Schaffhausen</t>
  </si>
  <si>
    <t>Appenzell Innerrhoden</t>
  </si>
  <si>
    <t>Appenzell Ausserrhoden</t>
  </si>
  <si>
    <t>St. Gallen</t>
  </si>
  <si>
    <t>Graubünden</t>
  </si>
  <si>
    <t>Thurgau</t>
  </si>
  <si>
    <t>Waadt</t>
  </si>
  <si>
    <t>Wallis</t>
  </si>
  <si>
    <t>Genf</t>
  </si>
  <si>
    <t>Jura</t>
  </si>
  <si>
    <t xml:space="preserve">Anzahl </t>
  </si>
  <si>
    <t>Projektion der Bevölkerungsentwicklung nach Kanton bis 2035 (erster Januar), nach mittlerem Szenario, BfS</t>
  </si>
  <si>
    <t>Ständige Wohnbevölkerung am 1. Januar 2000, BfS</t>
  </si>
  <si>
    <t>In der Schweiz wohnhafte Schweizerbüger nach Wohnkanton 1950, BfS</t>
  </si>
  <si>
    <t>Wohnbevölkerung 1900, BfS</t>
  </si>
  <si>
    <t>Volkszählung 1850, BfS</t>
  </si>
  <si>
    <t>Vertretung in BR (ohne leere Tage)</t>
  </si>
  <si>
    <t>Nach Tagen</t>
  </si>
  <si>
    <t>Friboug</t>
  </si>
  <si>
    <t>Basel-Land</t>
  </si>
  <si>
    <t>Tessin</t>
  </si>
  <si>
    <t>Landwirtschaftsausbildung</t>
  </si>
  <si>
    <t>Kontrollsumme</t>
  </si>
  <si>
    <t>Ausbildungsart</t>
  </si>
  <si>
    <t>Nach Personen</t>
  </si>
  <si>
    <t>Kombination</t>
  </si>
  <si>
    <t>7 FDP</t>
  </si>
  <si>
    <t>6 FDP, 1 CVP</t>
  </si>
  <si>
    <t>5 FDP, 1 CVP, 1 LPS</t>
  </si>
  <si>
    <t>5 FDP, 2 CVP</t>
  </si>
  <si>
    <t>4 FDP, 2 CVP, 1 SVP</t>
  </si>
  <si>
    <t>3 FDP, 3 CVP, 1 SVP</t>
  </si>
  <si>
    <t>3 FDP, 2 CVP, 1 SVP, 1 SPS</t>
  </si>
  <si>
    <t>2 FDP, 2 CVP, 1 SVP, 2 SPS</t>
  </si>
  <si>
    <t>2 FDP, 1 CVP, 2 SVP, 2 SPS</t>
  </si>
  <si>
    <t>2 FDP, 1 CVP, 1 SVP, 2 SPS, 1 BDP</t>
  </si>
  <si>
    <t>Name</t>
  </si>
  <si>
    <t>Wahl</t>
  </si>
  <si>
    <t>Geburtsdatum</t>
  </si>
  <si>
    <t>Gruppe</t>
  </si>
  <si>
    <t>Furrer, Jonas</t>
    <phoneticPr fontId="0" type="noConversion"/>
  </si>
  <si>
    <t>Ochsenbein, Ulrich</t>
    <phoneticPr fontId="0" type="noConversion"/>
  </si>
  <si>
    <t>Druey, Daniel-Henri</t>
    <phoneticPr fontId="0" type="noConversion"/>
  </si>
  <si>
    <t>16.11.1848</t>
    <phoneticPr fontId="0" type="noConversion"/>
  </si>
  <si>
    <t>Franscini, Stefano</t>
    <phoneticPr fontId="0" type="noConversion"/>
  </si>
  <si>
    <t>Frey-Herosé, Friedrich</t>
    <phoneticPr fontId="0" type="noConversion"/>
  </si>
  <si>
    <t>Naeff, Wilhelm Matthias</t>
    <phoneticPr fontId="0" type="noConversion"/>
  </si>
  <si>
    <t>Stämpfli, Jakob</t>
    <phoneticPr fontId="0" type="noConversion"/>
  </si>
  <si>
    <t>Fornerod, Constant</t>
    <phoneticPr fontId="0" type="noConversion"/>
  </si>
  <si>
    <t>Knüsel, Melchior Josef Martin</t>
    <phoneticPr fontId="0" type="noConversion"/>
  </si>
  <si>
    <t>Pioda, Giovanni Battista</t>
    <phoneticPr fontId="0" type="noConversion"/>
  </si>
  <si>
    <t>Dubs, Jakob</t>
    <phoneticPr fontId="0" type="noConversion"/>
  </si>
  <si>
    <t>Schenk, Karl</t>
    <phoneticPr fontId="0" type="noConversion"/>
  </si>
  <si>
    <t>Kennwerte Gruppe</t>
  </si>
  <si>
    <t>Mittelwert</t>
  </si>
  <si>
    <t>Challet-Venel, Jean-Jacques</t>
    <phoneticPr fontId="0" type="noConversion"/>
  </si>
  <si>
    <t>Ruffy, Victor</t>
    <phoneticPr fontId="0" type="noConversion"/>
  </si>
  <si>
    <t>Ceresole, Paul</t>
    <phoneticPr fontId="0" type="noConversion"/>
  </si>
  <si>
    <t>Scherer, Johann Jakob</t>
    <phoneticPr fontId="0" type="noConversion"/>
  </si>
  <si>
    <t>Borel, Eugène</t>
    <phoneticPr fontId="0" type="noConversion"/>
  </si>
  <si>
    <t>Heer, Joachim</t>
    <phoneticPr fontId="0" type="noConversion"/>
  </si>
  <si>
    <t>Anderwert, Fridolin</t>
    <phoneticPr fontId="0" type="noConversion"/>
  </si>
  <si>
    <t>Hammer, Bernhard</t>
    <phoneticPr fontId="0" type="noConversion"/>
  </si>
  <si>
    <t>Droz, Numa</t>
    <phoneticPr fontId="0" type="noConversion"/>
  </si>
  <si>
    <t>Bavier, Simeon</t>
    <phoneticPr fontId="0" type="noConversion"/>
  </si>
  <si>
    <t>Hertenstein, Wilhelm</t>
    <phoneticPr fontId="0" type="noConversion"/>
  </si>
  <si>
    <t>Deucher, Adolf</t>
    <phoneticPr fontId="0" type="noConversion"/>
  </si>
  <si>
    <t>Hauser, Walter</t>
    <phoneticPr fontId="0" type="noConversion"/>
  </si>
  <si>
    <t>Frey, Emil</t>
    <phoneticPr fontId="0" type="noConversion"/>
  </si>
  <si>
    <t>Zemp, Joseph</t>
    <phoneticPr fontId="0" type="noConversion"/>
  </si>
  <si>
    <t>Lachenal, Adrien</t>
    <phoneticPr fontId="0" type="noConversion"/>
  </si>
  <si>
    <t>Ruffy, Eugène</t>
    <phoneticPr fontId="0" type="noConversion"/>
  </si>
  <si>
    <t>Müller, Eduard</t>
    <phoneticPr fontId="0" type="noConversion"/>
  </si>
  <si>
    <t>Brenner, Ernst</t>
    <phoneticPr fontId="0" type="noConversion"/>
  </si>
  <si>
    <t>Comtesse, Robert</t>
    <phoneticPr fontId="0" type="noConversion"/>
  </si>
  <si>
    <t>Ruchet, Marc-Emile</t>
    <phoneticPr fontId="0" type="noConversion"/>
  </si>
  <si>
    <t>Forrer, Ludwig</t>
    <phoneticPr fontId="0" type="noConversion"/>
  </si>
  <si>
    <t>Schobinger, Josef Anton</t>
    <phoneticPr fontId="0" type="noConversion"/>
  </si>
  <si>
    <t>Hoffmann, Arthur</t>
    <phoneticPr fontId="0" type="noConversion"/>
  </si>
  <si>
    <t>Motta, Giuseppe</t>
    <phoneticPr fontId="0" type="noConversion"/>
  </si>
  <si>
    <t>Perrier, Louis</t>
    <phoneticPr fontId="0" type="noConversion"/>
  </si>
  <si>
    <t>Decoppet, Camille</t>
    <phoneticPr fontId="0" type="noConversion"/>
  </si>
  <si>
    <t>Schulthess, Edmund</t>
    <phoneticPr fontId="0" type="noConversion"/>
  </si>
  <si>
    <t>Calonder, Felix-Louis</t>
    <phoneticPr fontId="0" type="noConversion"/>
  </si>
  <si>
    <t>Ador, Gustave</t>
    <phoneticPr fontId="0" type="noConversion"/>
  </si>
  <si>
    <t>Haab, Robert</t>
    <phoneticPr fontId="0" type="noConversion"/>
  </si>
  <si>
    <t>Scheurer, Karl</t>
    <phoneticPr fontId="0" type="noConversion"/>
  </si>
  <si>
    <t>Chuard, Ernest</t>
    <phoneticPr fontId="0" type="noConversion"/>
  </si>
  <si>
    <t>Musy, Jean-Marie</t>
    <phoneticPr fontId="0" type="noConversion"/>
  </si>
  <si>
    <t>Häberlin, Heinrich</t>
    <phoneticPr fontId="0" type="noConversion"/>
  </si>
  <si>
    <t>Pilet-Golaz, Marcel</t>
    <phoneticPr fontId="0" type="noConversion"/>
  </si>
  <si>
    <t>Minger, Rudolf</t>
    <phoneticPr fontId="0" type="noConversion"/>
  </si>
  <si>
    <t>Meyer, Albert</t>
    <phoneticPr fontId="0" type="noConversion"/>
  </si>
  <si>
    <t>Baumann, Johannes</t>
    <phoneticPr fontId="0" type="noConversion"/>
  </si>
  <si>
    <t>Etter, Philipp</t>
    <phoneticPr fontId="0" type="noConversion"/>
  </si>
  <si>
    <t>Obrecht, Hermann</t>
    <phoneticPr fontId="0" type="noConversion"/>
  </si>
  <si>
    <t>Wetter, Ernst</t>
    <phoneticPr fontId="0" type="noConversion"/>
  </si>
  <si>
    <t>Celio, Enrico</t>
    <phoneticPr fontId="0" type="noConversion"/>
  </si>
  <si>
    <t>Stampfli, Walther</t>
    <phoneticPr fontId="0" type="noConversion"/>
  </si>
  <si>
    <t>von Steiger, Eduard</t>
    <phoneticPr fontId="0" type="noConversion"/>
  </si>
  <si>
    <t>Kobelt, Karl</t>
    <phoneticPr fontId="0" type="noConversion"/>
  </si>
  <si>
    <t>Nobs, Ernst</t>
    <phoneticPr fontId="0" type="noConversion"/>
  </si>
  <si>
    <t>Petitpierre, Max</t>
    <phoneticPr fontId="0" type="noConversion"/>
  </si>
  <si>
    <t>Escher, Josef</t>
    <phoneticPr fontId="0" type="noConversion"/>
  </si>
  <si>
    <t>Feldmann, Markus</t>
    <phoneticPr fontId="0" type="noConversion"/>
  </si>
  <si>
    <t>Weber, Max</t>
    <phoneticPr fontId="0" type="noConversion"/>
  </si>
  <si>
    <t>Streuli, Hans</t>
    <phoneticPr fontId="0" type="noConversion"/>
  </si>
  <si>
    <t>Chaudet, Paul</t>
    <phoneticPr fontId="0" type="noConversion"/>
  </si>
  <si>
    <t>Lepori, Giuseppe</t>
    <phoneticPr fontId="0" type="noConversion"/>
  </si>
  <si>
    <t>Wahlen, Friedrich Traugott</t>
    <phoneticPr fontId="0" type="noConversion"/>
  </si>
  <si>
    <t>Bourgknecht, Jean</t>
    <phoneticPr fontId="0" type="noConversion"/>
  </si>
  <si>
    <t>Spühler, Willy</t>
    <phoneticPr fontId="0" type="noConversion"/>
  </si>
  <si>
    <t>von Moos, Ludwig</t>
    <phoneticPr fontId="0" type="noConversion"/>
  </si>
  <si>
    <t>Tschudi, Hans-Peter</t>
    <phoneticPr fontId="0" type="noConversion"/>
  </si>
  <si>
    <t>Schaffner, Hans</t>
    <phoneticPr fontId="0" type="noConversion"/>
  </si>
  <si>
    <t>Bonvin, Roger</t>
    <phoneticPr fontId="0" type="noConversion"/>
  </si>
  <si>
    <t>Gnägi, Rudolf</t>
    <phoneticPr fontId="0" type="noConversion"/>
  </si>
  <si>
    <t>Celio, Nello</t>
    <phoneticPr fontId="0" type="noConversion"/>
  </si>
  <si>
    <t>Graber, Pierre</t>
    <phoneticPr fontId="0" type="noConversion"/>
  </si>
  <si>
    <t>Brugger, Ernst</t>
    <phoneticPr fontId="0" type="noConversion"/>
  </si>
  <si>
    <t>Furgler, Kurt</t>
    <phoneticPr fontId="0" type="noConversion"/>
  </si>
  <si>
    <t>Ritschard, Willi</t>
    <phoneticPr fontId="0" type="noConversion"/>
  </si>
  <si>
    <t>Hürlimann, Hans</t>
    <phoneticPr fontId="0" type="noConversion"/>
  </si>
  <si>
    <t>Chevallaz, Georges-André</t>
    <phoneticPr fontId="0" type="noConversion"/>
  </si>
  <si>
    <t>Honegger, Fritz</t>
    <phoneticPr fontId="0" type="noConversion"/>
  </si>
  <si>
    <t>Aubert, Pierre</t>
    <phoneticPr fontId="0" type="noConversion"/>
  </si>
  <si>
    <t>Schlumpf, Leon</t>
    <phoneticPr fontId="0" type="noConversion"/>
  </si>
  <si>
    <t>Egli, Alphons</t>
    <phoneticPr fontId="0" type="noConversion"/>
  </si>
  <si>
    <t>Friedrich, Rudolf</t>
    <phoneticPr fontId="0" type="noConversion"/>
  </si>
  <si>
    <t>Stich, Otto</t>
    <phoneticPr fontId="0" type="noConversion"/>
  </si>
  <si>
    <t>Delamuraz, Jean-Pascal</t>
    <phoneticPr fontId="0" type="noConversion"/>
  </si>
  <si>
    <t>Kopp, Elisabeth</t>
    <phoneticPr fontId="0" type="noConversion"/>
  </si>
  <si>
    <t>Koller, Arnold</t>
    <phoneticPr fontId="0" type="noConversion"/>
  </si>
  <si>
    <t>Cotti, Flavio</t>
    <phoneticPr fontId="0" type="noConversion"/>
  </si>
  <si>
    <t>Felber, René</t>
    <phoneticPr fontId="0" type="noConversion"/>
  </si>
  <si>
    <t>Ogi, Adolf</t>
    <phoneticPr fontId="0" type="noConversion"/>
  </si>
  <si>
    <t>Villiger, Kaspar</t>
    <phoneticPr fontId="0" type="noConversion"/>
  </si>
  <si>
    <t>Dreifuss, Ruth</t>
    <phoneticPr fontId="0" type="noConversion"/>
  </si>
  <si>
    <t>Leuenberger, Moritz</t>
    <phoneticPr fontId="0" type="noConversion"/>
  </si>
  <si>
    <t>Couchepin, Pascal</t>
    <phoneticPr fontId="0" type="noConversion"/>
  </si>
  <si>
    <t>Metzler-Arnold, Ruth</t>
    <phoneticPr fontId="0" type="noConversion"/>
  </si>
  <si>
    <t>Deiss, Joseph</t>
    <phoneticPr fontId="0" type="noConversion"/>
  </si>
  <si>
    <t>Schmid, Samuel</t>
    <phoneticPr fontId="0" type="noConversion"/>
  </si>
  <si>
    <t>Calmy-Rey, Micheline</t>
    <phoneticPr fontId="0" type="noConversion"/>
  </si>
  <si>
    <t>Blocher, Christoph</t>
    <phoneticPr fontId="0" type="noConversion"/>
  </si>
  <si>
    <t>Merz, Hans-Rudolf</t>
    <phoneticPr fontId="0" type="noConversion"/>
  </si>
  <si>
    <t>Leuthard, Doris</t>
    <phoneticPr fontId="0" type="noConversion"/>
  </si>
  <si>
    <t>Widmer-Schlumpf, Eveline</t>
    <phoneticPr fontId="0" type="noConversion"/>
  </si>
  <si>
    <t>Maurer, Ueli</t>
    <phoneticPr fontId="0" type="noConversion"/>
  </si>
  <si>
    <t>Burkhalter, Didier</t>
    <phoneticPr fontId="0" type="noConversion"/>
  </si>
  <si>
    <t>Sommaruga, Simonetta</t>
    <phoneticPr fontId="0" type="noConversion"/>
  </si>
  <si>
    <t>Schneider-Amman, Johann N.</t>
    <phoneticPr fontId="0" type="noConversion"/>
  </si>
  <si>
    <t>Berset, Alain</t>
    <phoneticPr fontId="0" type="noConversion"/>
  </si>
  <si>
    <t xml:space="preserve">Älteste Person </t>
  </si>
  <si>
    <t>Gustave Ador</t>
  </si>
  <si>
    <t>Jüngste Person</t>
  </si>
  <si>
    <t>Numa Droz</t>
  </si>
  <si>
    <t>Durchschnitt (totale)</t>
  </si>
  <si>
    <t>1848-1872</t>
  </si>
  <si>
    <t>Durchschnitt 1-19 (1848-1872)</t>
  </si>
  <si>
    <t>1875-1911</t>
  </si>
  <si>
    <t>Durchschnitt 20-39 (1875-1911)</t>
  </si>
  <si>
    <t>1911-1940</t>
  </si>
  <si>
    <t>Durchschnitt 40-59 (1911-1940)</t>
  </si>
  <si>
    <t>1940-1965</t>
  </si>
  <si>
    <t>Durchschnitt 60-79 (1940-1965)</t>
  </si>
  <si>
    <t>1966-1989</t>
  </si>
  <si>
    <t>Durchschnitt 80-99 (1966-1989)</t>
  </si>
  <si>
    <t>1993-2011</t>
  </si>
  <si>
    <t>30er</t>
  </si>
  <si>
    <t>40er</t>
  </si>
  <si>
    <t>50er</t>
  </si>
  <si>
    <t xml:space="preserve">60er </t>
  </si>
  <si>
    <t>70er</t>
  </si>
  <si>
    <t>Entwicklung der Lebenserwartung in der Schweiz (Höpflinger 2008)</t>
  </si>
  <si>
    <t>1848-1872 (1-19)</t>
  </si>
  <si>
    <t>http://www.hoepflinger.com/fhtop/Lebenserwartung-historisch1.pdf</t>
  </si>
  <si>
    <t>1875-1911 (20-39)</t>
  </si>
  <si>
    <t>1911-1940 (40-59)</t>
  </si>
  <si>
    <t>Männer bei Geburt</t>
  </si>
  <si>
    <t>Männer im Alter 65 J.</t>
  </si>
  <si>
    <t>Frauen bei Geburt</t>
  </si>
  <si>
    <t xml:space="preserve">Frauen im Alter 65 J. </t>
  </si>
  <si>
    <t>Durchschnitt bei Geburt</t>
  </si>
  <si>
    <t xml:space="preserve">Durschnitt bei 65J. </t>
  </si>
  <si>
    <t>1940-1965 (60-79)</t>
  </si>
  <si>
    <t>1876/1880</t>
  </si>
  <si>
    <t>1966-1989 (80-99)</t>
  </si>
  <si>
    <t>1889/1990</t>
  </si>
  <si>
    <t>1920/1921</t>
  </si>
  <si>
    <t>1939/1944</t>
  </si>
  <si>
    <t>1958/1963</t>
  </si>
  <si>
    <t>1978/1983</t>
  </si>
  <si>
    <t>2004/2005</t>
  </si>
  <si>
    <t>Beruf nach Grobklassifizierung</t>
  </si>
  <si>
    <t>Geschlecht</t>
  </si>
  <si>
    <t>Mann</t>
  </si>
  <si>
    <t>Frau</t>
  </si>
  <si>
    <t>Summe Vertretung Männer im Bundesrat</t>
  </si>
  <si>
    <t>Summe Vertretung Frauen im Bundesrat</t>
  </si>
  <si>
    <t>Summe 'besetzte' Tage</t>
  </si>
  <si>
    <t>Gesamtsumme mögliche Amtstage</t>
  </si>
  <si>
    <t>Leere' Tage</t>
  </si>
  <si>
    <t>Tertiärniveau</t>
  </si>
  <si>
    <t>Ingenieurswissenschaften</t>
  </si>
  <si>
    <t>demokratisch</t>
  </si>
  <si>
    <t>katholisch-konservativ</t>
  </si>
  <si>
    <t>** Datum der Rücktrittserklärungen nach Altermatt (1991)</t>
  </si>
  <si>
    <t>Partei (nach Altermatt 1991)</t>
  </si>
  <si>
    <t>Nach Parteien (Kategorisierung 1, Quelle: admin.ch)</t>
  </si>
  <si>
    <t>Nach Parteien (Kategorisierung 2: Altermatt 1991)</t>
  </si>
  <si>
    <t>Nach Parteien (Kategorisierung 1:admin.ch)</t>
  </si>
  <si>
    <t>Rechunungsdaten</t>
  </si>
  <si>
    <t>Rechnungsdaten</t>
  </si>
  <si>
    <t>Ausbildungsart (gebraucht)</t>
  </si>
  <si>
    <t>Tabelle A.1</t>
  </si>
  <si>
    <t>Tabelle A.2</t>
  </si>
  <si>
    <t>Tabelle B.1</t>
  </si>
  <si>
    <t>Tabelle C.1</t>
  </si>
  <si>
    <t>Tabelle D.1</t>
  </si>
  <si>
    <t>radikal (später liberal)</t>
  </si>
  <si>
    <t>Wädenswil und St.Gallen</t>
  </si>
  <si>
    <t>La Sagne und Cernier</t>
  </si>
  <si>
    <t>Bäretswil und Winterthur</t>
  </si>
  <si>
    <t>Ste-Croix und Neuchâtel</t>
  </si>
  <si>
    <t>Suscevaz und Yverdon</t>
  </si>
  <si>
    <t>Bissegg und Frauenfeld</t>
  </si>
  <si>
    <t>Mülchi und Schüpfen</t>
  </si>
  <si>
    <t>Fällanden und Zürich</t>
  </si>
  <si>
    <t>Bern und Langnau i.E.</t>
  </si>
  <si>
    <t>Seedorf, Grindelwald und Zürich</t>
  </si>
  <si>
    <t>Neuchâtel und Couvet</t>
  </si>
  <si>
    <t>Glarus und Bern</t>
  </si>
  <si>
    <t xml:space="preserve">Wädenswil und Richterswil </t>
  </si>
  <si>
    <t>Trimstein und Bern</t>
  </si>
  <si>
    <t>Schwanden und Basel</t>
  </si>
  <si>
    <t>Icone-Lens, Chermignon und Nendaz</t>
  </si>
  <si>
    <t>Langenbruch und La Chaux-de-Fonds</t>
  </si>
  <si>
    <t>Möriken und Gossau</t>
  </si>
  <si>
    <t>Oberhofen und Luterbach</t>
  </si>
  <si>
    <t>Kottwil und Le Locle</t>
  </si>
  <si>
    <r>
      <t xml:space="preserve">Datum der Wahl, da der Vorgänger / die Vorgängerin im Amt </t>
    </r>
    <r>
      <rPr>
        <b/>
        <sz val="11"/>
        <rFont val="Calibri"/>
        <family val="2"/>
        <scheme val="minor"/>
      </rPr>
      <t xml:space="preserve">verstorben </t>
    </r>
    <r>
      <rPr>
        <sz val="11"/>
        <rFont val="Calibri"/>
        <family val="2"/>
        <scheme val="minor"/>
      </rPr>
      <t xml:space="preserve">ist. </t>
    </r>
  </si>
  <si>
    <t>Tabelle D.2</t>
  </si>
  <si>
    <t>Tabelle E.1</t>
  </si>
  <si>
    <t>Tabelle F.1</t>
  </si>
  <si>
    <t>Tabelle G.1</t>
  </si>
  <si>
    <t>Tabelle H.1</t>
  </si>
  <si>
    <t>Tabelle O.1</t>
  </si>
  <si>
    <t>Tabelle P.1</t>
  </si>
  <si>
    <t>Schweizer Bundesräte und Bundesrätinnen 1848-2013</t>
  </si>
  <si>
    <t>Schweizer Bundesräte und Bundesrätinnen nach Nachfolge 1848-2013</t>
  </si>
  <si>
    <t>Zusammensetzung des Bundesrats nach Jahr (jeweils am 1. Februar) 1849-2013</t>
  </si>
  <si>
    <t>Schweizer Bundesräte und Bundesrätinnen nach Parteien 1848-2013</t>
  </si>
  <si>
    <t>Schweizer Bundesräte und Bundesrätinnen nach Partei 1848-2013</t>
  </si>
  <si>
    <t>Schweizer Bundesräte und Bundesrätinnen 1848-2013 nach Kanton</t>
  </si>
  <si>
    <t>Schweizer Bundesräte und Bundesrätinnen nach Grossregion 1848-2013</t>
  </si>
  <si>
    <t>Schweizer Bundesräte und Bundesrätinnen nach Sprache 1848-2013</t>
  </si>
  <si>
    <t>Vergleich zwischen Anteil der die Landessprachen Sprechende Schweizer Bevölkerung und Repräsentanz BR nach Sprache 1848-2013</t>
  </si>
  <si>
    <t>Vergleich zwischen Anteil der in der Schweiz wohnhaften und die Landessprachen sprechenden Bevölkerung und Repräsentanz BR nach Sprache 1848-2013</t>
  </si>
  <si>
    <t>Vergleich zwischen Anteil der in der Schweiz wohnhaften Bevölkerung und Repräsentanz BR nach Sprache 1848-2013</t>
  </si>
  <si>
    <t>Schweizer Bundesräte und Bundesrätinnen 1848-2013 nach Alter bei der Wahl ins Gremium</t>
  </si>
  <si>
    <t>Schweizer Bundesräte und Bundesrätinnen 1848-2013 nach Geschlecht</t>
  </si>
  <si>
    <t>14.01.1889</t>
  </si>
  <si>
    <t>9.7.1912**</t>
  </si>
  <si>
    <t>2.6.1902</t>
  </si>
  <si>
    <t>16.9.1902</t>
  </si>
  <si>
    <t>31.1.1902</t>
  </si>
  <si>
    <t>Präsenz</t>
  </si>
  <si>
    <t>andere</t>
  </si>
  <si>
    <t xml:space="preserve">Ist bis am 16.06.2008 Teil der SVP, dann wird die SVP Sektion des Kantons Graubünden gegründet.  </t>
  </si>
  <si>
    <t>Genfersee</t>
  </si>
  <si>
    <t>EM</t>
  </si>
  <si>
    <t>NWS</t>
  </si>
  <si>
    <t>ZS</t>
  </si>
  <si>
    <t>Ostschweiz</t>
  </si>
  <si>
    <t>tot</t>
  </si>
  <si>
    <t>30-39</t>
  </si>
  <si>
    <t>40-49</t>
  </si>
  <si>
    <t>50-59</t>
  </si>
  <si>
    <t>60-69</t>
  </si>
  <si>
    <t>70-79</t>
  </si>
  <si>
    <t>Altersklasse</t>
  </si>
  <si>
    <t>Zusammensetzung des Bundesrats nach Alter bei Wahl (jeweils am 1. Februar) 1849-2013</t>
  </si>
  <si>
    <t xml:space="preserve">Ist bis am 23.06.2008 Mitglied der SVP, dann wird die BDP Sektion des Kantons Bern gegründet. </t>
  </si>
  <si>
    <t>Beginn</t>
  </si>
  <si>
    <t>Ende</t>
  </si>
  <si>
    <t>Rechennen</t>
  </si>
  <si>
    <t>Wahl Maurer</t>
  </si>
  <si>
    <t>Schmid esce da SVP</t>
  </si>
  <si>
    <t>Sonderbund</t>
  </si>
  <si>
    <t>Liberal</t>
  </si>
  <si>
    <t>Neutral</t>
  </si>
  <si>
    <t xml:space="preserve">BDP </t>
  </si>
  <si>
    <t xml:space="preserve">von </t>
  </si>
  <si>
    <t>bis</t>
  </si>
  <si>
    <t>Parmelin, Guy</t>
  </si>
  <si>
    <t>Cassis, Ignazio</t>
  </si>
  <si>
    <t>Keller-Sutter, Karin</t>
  </si>
  <si>
    <t>Amherd, Viola</t>
  </si>
  <si>
    <t>Bursins</t>
  </si>
  <si>
    <t>Sessa</t>
  </si>
  <si>
    <t>Uzwil</t>
  </si>
  <si>
    <t>Brig-Glis (VS), Zwischenbergen (VS), Naters (VS)</t>
  </si>
  <si>
    <t>1 - Genferseeregion</t>
  </si>
  <si>
    <t>7 - Ticino</t>
  </si>
  <si>
    <t>5 - Ostschweiz</t>
  </si>
  <si>
    <t>Gestorben</t>
  </si>
  <si>
    <t>Burckhalter</t>
  </si>
  <si>
    <t>Amherd</t>
  </si>
  <si>
    <t>Parmelin</t>
  </si>
  <si>
    <t>Cassis</t>
  </si>
  <si>
    <t>Keller-Sutter</t>
  </si>
  <si>
    <t>Dolmetscherschule</t>
  </si>
  <si>
    <t>Landwirtschaftsschule</t>
  </si>
  <si>
    <t>Sprachen</t>
  </si>
  <si>
    <t>Höhere Berufsbildung</t>
  </si>
  <si>
    <t>(Achtung, die Zellen mit Jahreszahlen müssen in den Spalten für Rechnungen verändert werden (BD/BJ, rot eingefärbt), da Excel das 19. JH nicht erkennt</t>
  </si>
  <si>
    <t>Zusammensetzung des Bundesrats nach Jahr (jeweils am 1. Februar) 1849-2022</t>
  </si>
  <si>
    <t>Keller Sutter, Karin</t>
  </si>
  <si>
    <t>Durchschnitt 100-119 (1993-2022)</t>
  </si>
  <si>
    <t>1993-2011 (100-119)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</si>
</sst>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quot;  &quot;0"/>
    <numFmt numFmtId="167" formatCode="#,###,##0__;\-#,###,##0__;0__;@__\ "/>
    <numFmt numFmtId="168" formatCode="#,###,##0.0__;\-#,###,##0.0__;\-__;@__\ "/>
    <numFmt numFmtId="169" formatCode="dd/mm/yyyy;@"/>
  </numFmts>
  <fonts count="51">
    <font>
      <sz val="10"/>
      <name val="Verdana"/>
    </font>
    <font>
      <sz val="11"/>
      <color theme="1"/>
      <name val="Calibri"/>
      <family val="2"/>
      <scheme val="minor"/>
    </font>
    <font>
      <sz val="11"/>
      <color theme="1"/>
      <name val="Calibri"/>
      <family val="2"/>
      <scheme val="minor"/>
    </font>
    <font>
      <sz val="8"/>
      <name val="Verdana"/>
      <family val="2"/>
    </font>
    <font>
      <sz val="10"/>
      <name val="Calibri"/>
      <family val="2"/>
    </font>
    <font>
      <b/>
      <sz val="10"/>
      <name val="Calibri"/>
      <family val="2"/>
    </font>
    <font>
      <sz val="10"/>
      <name val="Calibri"/>
      <family val="2"/>
    </font>
    <font>
      <sz val="10"/>
      <name val="Calibri"/>
      <family val="2"/>
      <scheme val="minor"/>
    </font>
    <font>
      <b/>
      <sz val="10"/>
      <name val="Calibri"/>
      <family val="2"/>
      <scheme val="minor"/>
    </font>
    <font>
      <sz val="10"/>
      <name val="Calibri"/>
      <family val="2"/>
    </font>
    <font>
      <sz val="10"/>
      <name val="Helv"/>
    </font>
    <font>
      <u/>
      <sz val="10"/>
      <color theme="10"/>
      <name val="Verdana"/>
      <family val="2"/>
    </font>
    <font>
      <u/>
      <sz val="10"/>
      <color theme="11"/>
      <name val="Verdana"/>
      <family val="2"/>
    </font>
    <font>
      <sz val="11"/>
      <name val="Calibri"/>
      <family val="2"/>
    </font>
    <font>
      <sz val="11"/>
      <color theme="1"/>
      <name val="Calibri"/>
      <family val="2"/>
    </font>
    <font>
      <b/>
      <sz val="15"/>
      <name val="Calibri"/>
      <family val="2"/>
    </font>
    <font>
      <sz val="10"/>
      <name val="Arial"/>
      <family val="2"/>
    </font>
    <font>
      <b/>
      <sz val="11"/>
      <color theme="1"/>
      <name val="Calibri"/>
      <family val="2"/>
      <scheme val="minor"/>
    </font>
    <font>
      <b/>
      <sz val="11"/>
      <color theme="1"/>
      <name val="Calibri"/>
      <family val="2"/>
    </font>
    <font>
      <sz val="11"/>
      <name val="Calibri"/>
      <family val="2"/>
      <scheme val="minor"/>
    </font>
    <font>
      <sz val="10"/>
      <name val="Helvetica"/>
      <family val="2"/>
    </font>
    <font>
      <i/>
      <sz val="15"/>
      <name val="Calibri"/>
      <family val="2"/>
    </font>
    <font>
      <i/>
      <sz val="11"/>
      <color theme="1"/>
      <name val="Calibri"/>
      <family val="2"/>
      <scheme val="minor"/>
    </font>
    <font>
      <b/>
      <sz val="15"/>
      <color theme="1"/>
      <name val="Calibri"/>
      <family val="2"/>
      <scheme val="minor"/>
    </font>
    <font>
      <sz val="15"/>
      <color theme="1"/>
      <name val="Calibri"/>
      <family val="2"/>
      <scheme val="minor"/>
    </font>
    <font>
      <i/>
      <sz val="15"/>
      <color theme="1"/>
      <name val="Calibri"/>
      <family val="2"/>
      <scheme val="minor"/>
    </font>
    <font>
      <b/>
      <sz val="11"/>
      <name val="Calibri"/>
      <family val="2"/>
    </font>
    <font>
      <i/>
      <sz val="11"/>
      <name val="Calibri"/>
      <family val="2"/>
    </font>
    <font>
      <b/>
      <i/>
      <sz val="11"/>
      <name val="Calibri"/>
      <family val="2"/>
    </font>
    <font>
      <sz val="15"/>
      <name val="Calibri"/>
      <family val="2"/>
    </font>
    <font>
      <b/>
      <sz val="11"/>
      <name val="Calibri"/>
      <family val="2"/>
      <scheme val="minor"/>
    </font>
    <font>
      <i/>
      <sz val="11"/>
      <name val="Calibri"/>
      <family val="2"/>
      <scheme val="minor"/>
    </font>
    <font>
      <b/>
      <i/>
      <sz val="11"/>
      <name val="Calibri"/>
      <family val="2"/>
      <scheme val="minor"/>
    </font>
    <font>
      <b/>
      <sz val="11"/>
      <name val="Arial Narrow"/>
      <family val="2"/>
    </font>
    <font>
      <sz val="11"/>
      <name val="Arial Narrow"/>
      <family val="2"/>
    </font>
    <font>
      <i/>
      <sz val="11"/>
      <name val="Arial Narrow"/>
      <family val="2"/>
    </font>
    <font>
      <b/>
      <sz val="15"/>
      <name val="Calibri"/>
      <family val="2"/>
      <scheme val="minor"/>
    </font>
    <font>
      <sz val="15"/>
      <name val="Calibri"/>
      <family val="2"/>
      <scheme val="minor"/>
    </font>
    <font>
      <i/>
      <sz val="15"/>
      <name val="Calibri"/>
      <family val="2"/>
      <scheme val="minor"/>
    </font>
    <font>
      <sz val="11"/>
      <name val="Verdana"/>
      <family val="2"/>
    </font>
    <font>
      <b/>
      <sz val="11"/>
      <name val="Verdana"/>
      <family val="2"/>
    </font>
    <font>
      <b/>
      <sz val="11"/>
      <color rgb="FF000000"/>
      <name val="Calibri"/>
      <family val="2"/>
    </font>
    <font>
      <i/>
      <sz val="11"/>
      <color theme="1"/>
      <name val="Calibri"/>
      <family val="2"/>
    </font>
    <font>
      <b/>
      <sz val="15"/>
      <color theme="1"/>
      <name val="Calibri"/>
      <family val="2"/>
    </font>
    <font>
      <sz val="11"/>
      <color indexed="206"/>
      <name val="Calibri"/>
      <family val="2"/>
    </font>
    <font>
      <i/>
      <sz val="15"/>
      <color theme="1"/>
      <name val="Calibri"/>
      <family val="2"/>
    </font>
    <font>
      <sz val="10"/>
      <name val="Palatino Linotype"/>
      <family val="1"/>
    </font>
    <font>
      <sz val="11"/>
      <color theme="1" tint="0.499984740745262"/>
      <name val="Calibri"/>
      <family val="2"/>
    </font>
    <font>
      <b/>
      <sz val="11"/>
      <color theme="1" tint="0.499984740745262"/>
      <name val="Calibri"/>
      <family val="2"/>
    </font>
    <font>
      <sz val="10"/>
      <color theme="1" tint="0.499984740745262"/>
      <name val="Calibri"/>
      <family val="2"/>
    </font>
    <font>
      <sz val="13"/>
      <name val="Calibri"/>
      <family val="2"/>
    </font>
  </fonts>
  <fills count="18">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CFF"/>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double">
        <color auto="1"/>
      </bottom>
      <diagonal/>
    </border>
    <border>
      <left style="medium">
        <color auto="1"/>
      </left>
      <right style="medium">
        <color auto="1"/>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2961">
    <xf numFmtId="0" fontId="0" fillId="0" borderId="0"/>
    <xf numFmtId="0" fontId="10" fillId="0" borderId="0"/>
    <xf numFmtId="0" fontId="2" fillId="0" borderId="0"/>
    <xf numFmtId="0" fontId="1"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50">
    <xf numFmtId="0" fontId="0" fillId="0" borderId="0" xfId="0"/>
    <xf numFmtId="0" fontId="4" fillId="0" borderId="0" xfId="0" applyFont="1" applyAlignment="1">
      <alignment horizontal="left"/>
    </xf>
    <xf numFmtId="14" fontId="4" fillId="0" borderId="0" xfId="0" applyNumberFormat="1" applyFont="1"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5" fillId="0" borderId="0" xfId="0" applyFont="1" applyAlignment="1">
      <alignment horizontal="left"/>
    </xf>
    <xf numFmtId="164" fontId="4" fillId="0" borderId="0" xfId="0" applyNumberFormat="1" applyFont="1" applyAlignment="1">
      <alignment horizontal="left"/>
    </xf>
    <xf numFmtId="3" fontId="4" fillId="0" borderId="0" xfId="0" applyNumberFormat="1" applyFont="1" applyAlignment="1">
      <alignment horizontal="left"/>
    </xf>
    <xf numFmtId="0" fontId="7" fillId="0" borderId="0" xfId="0" applyFont="1"/>
    <xf numFmtId="0" fontId="8" fillId="0" borderId="0" xfId="0" applyFont="1" applyAlignment="1">
      <alignment horizontal="left"/>
    </xf>
    <xf numFmtId="0" fontId="4" fillId="0" borderId="0" xfId="0" applyFont="1" applyAlignment="1">
      <alignment horizontal="left" textRotation="45"/>
    </xf>
    <xf numFmtId="0" fontId="6" fillId="0" borderId="0" xfId="0" applyFont="1" applyAlignment="1">
      <alignment horizontal="left" textRotation="46" wrapText="1"/>
    </xf>
    <xf numFmtId="1" fontId="4" fillId="0" borderId="0" xfId="0" applyNumberFormat="1" applyFont="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3" fontId="4" fillId="0" borderId="6" xfId="0" applyNumberFormat="1" applyFont="1" applyBorder="1" applyAlignment="1">
      <alignment horizontal="left"/>
    </xf>
    <xf numFmtId="1" fontId="4" fillId="0" borderId="8" xfId="0" applyNumberFormat="1" applyFont="1" applyBorder="1" applyAlignment="1">
      <alignment horizontal="left"/>
    </xf>
    <xf numFmtId="1" fontId="5" fillId="0" borderId="3" xfId="0" applyNumberFormat="1" applyFont="1" applyBorder="1" applyAlignment="1">
      <alignment horizontal="left"/>
    </xf>
    <xf numFmtId="0" fontId="5" fillId="0" borderId="2" xfId="0" applyFont="1" applyBorder="1" applyAlignment="1">
      <alignment horizontal="left"/>
    </xf>
    <xf numFmtId="0" fontId="7" fillId="0" borderId="0" xfId="0" applyFont="1" applyAlignment="1">
      <alignment horizontal="left"/>
    </xf>
    <xf numFmtId="0" fontId="8" fillId="4" borderId="0" xfId="0" applyFont="1" applyFill="1" applyAlignment="1">
      <alignment horizontal="left" textRotation="30" wrapText="1"/>
    </xf>
    <xf numFmtId="14" fontId="7" fillId="0" borderId="0" xfId="0" applyNumberFormat="1" applyFont="1" applyAlignment="1">
      <alignment horizontal="left"/>
    </xf>
    <xf numFmtId="0" fontId="8" fillId="4" borderId="0" xfId="0" applyFont="1" applyFill="1" applyAlignment="1">
      <alignment textRotation="30" wrapText="1"/>
    </xf>
    <xf numFmtId="0" fontId="9" fillId="0" borderId="0" xfId="0" applyFont="1" applyAlignment="1">
      <alignment horizontal="left"/>
    </xf>
    <xf numFmtId="14" fontId="13" fillId="0" borderId="0" xfId="0" applyNumberFormat="1" applyFont="1" applyAlignment="1">
      <alignment horizontal="left"/>
    </xf>
    <xf numFmtId="169" fontId="13" fillId="0" borderId="0" xfId="0" applyNumberFormat="1" applyFont="1" applyAlignment="1">
      <alignment horizontal="left"/>
    </xf>
    <xf numFmtId="169" fontId="13" fillId="0" borderId="10" xfId="0" applyNumberFormat="1" applyFont="1" applyBorder="1" applyAlignment="1">
      <alignment horizontal="left"/>
    </xf>
    <xf numFmtId="169" fontId="14" fillId="0" borderId="8" xfId="0" applyNumberFormat="1" applyFont="1" applyBorder="1" applyAlignment="1">
      <alignment horizontal="right"/>
    </xf>
    <xf numFmtId="169" fontId="14" fillId="0" borderId="11" xfId="0" applyNumberFormat="1" applyFont="1" applyBorder="1" applyAlignment="1">
      <alignment horizontal="right"/>
    </xf>
    <xf numFmtId="0" fontId="4" fillId="0" borderId="0" xfId="0" applyFont="1" applyAlignment="1">
      <alignment horizontal="left" textRotation="45" wrapText="1"/>
    </xf>
    <xf numFmtId="0" fontId="15" fillId="0" borderId="0" xfId="0" applyFont="1" applyAlignment="1">
      <alignment horizontal="left"/>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0" fontId="7" fillId="0" borderId="21" xfId="0" applyFont="1" applyBorder="1"/>
    <xf numFmtId="0" fontId="7" fillId="0" borderId="22" xfId="0" applyFont="1" applyBorder="1"/>
    <xf numFmtId="0" fontId="18" fillId="0" borderId="0" xfId="0" applyFont="1"/>
    <xf numFmtId="0" fontId="1" fillId="0" borderId="0" xfId="0" applyFont="1"/>
    <xf numFmtId="169" fontId="14" fillId="0" borderId="0" xfId="0" applyNumberFormat="1" applyFont="1"/>
    <xf numFmtId="0" fontId="19" fillId="0" borderId="7" xfId="0" applyFont="1" applyBorder="1" applyAlignment="1">
      <alignment horizontal="left"/>
    </xf>
    <xf numFmtId="0" fontId="19" fillId="0" borderId="0" xfId="0" applyFont="1" applyAlignment="1">
      <alignment horizontal="left"/>
    </xf>
    <xf numFmtId="0" fontId="19" fillId="0" borderId="9" xfId="0" applyFont="1" applyBorder="1" applyAlignment="1">
      <alignment horizontal="left"/>
    </xf>
    <xf numFmtId="0" fontId="19" fillId="0" borderId="10" xfId="0" applyFont="1" applyBorder="1" applyAlignment="1">
      <alignment horizontal="left"/>
    </xf>
    <xf numFmtId="0" fontId="1" fillId="9" borderId="0" xfId="0" applyFont="1" applyFill="1"/>
    <xf numFmtId="0" fontId="4" fillId="0" borderId="4" xfId="0" applyFont="1" applyBorder="1" applyAlignment="1">
      <alignment horizontal="left"/>
    </xf>
    <xf numFmtId="0" fontId="4" fillId="0" borderId="7" xfId="0" applyFont="1" applyBorder="1" applyAlignment="1">
      <alignment horizontal="left"/>
    </xf>
    <xf numFmtId="0" fontId="5" fillId="0" borderId="1" xfId="0" quotePrefix="1" applyFont="1" applyBorder="1" applyAlignment="1">
      <alignment horizontal="left"/>
    </xf>
    <xf numFmtId="0" fontId="21" fillId="0" borderId="0" xfId="0" applyFont="1" applyAlignment="1">
      <alignment horizontal="left"/>
    </xf>
    <xf numFmtId="0" fontId="17" fillId="0" borderId="0" xfId="0" applyFont="1"/>
    <xf numFmtId="0" fontId="22" fillId="0" borderId="0" xfId="0" applyFont="1"/>
    <xf numFmtId="0" fontId="17" fillId="4" borderId="0" xfId="0" applyFont="1" applyFill="1" applyAlignment="1">
      <alignment textRotation="15"/>
    </xf>
    <xf numFmtId="0" fontId="23" fillId="0" borderId="0" xfId="0" applyFont="1"/>
    <xf numFmtId="0" fontId="24" fillId="0" borderId="0" xfId="0" applyFont="1"/>
    <xf numFmtId="0" fontId="25" fillId="0" borderId="0" xfId="0" applyFont="1"/>
    <xf numFmtId="0" fontId="13" fillId="0" borderId="0" xfId="0" applyFont="1" applyAlignment="1">
      <alignment horizontal="left"/>
    </xf>
    <xf numFmtId="0" fontId="27" fillId="0" borderId="0" xfId="0" applyFont="1" applyAlignment="1">
      <alignment horizontal="left"/>
    </xf>
    <xf numFmtId="0" fontId="26" fillId="4" borderId="0" xfId="0" applyFont="1" applyFill="1" applyAlignment="1">
      <alignment horizontal="left" textRotation="30" wrapText="1"/>
    </xf>
    <xf numFmtId="0" fontId="26" fillId="0" borderId="0" xfId="0" applyFont="1" applyAlignment="1">
      <alignment horizontal="left"/>
    </xf>
    <xf numFmtId="1" fontId="26" fillId="0" borderId="4" xfId="0" applyNumberFormat="1" applyFont="1" applyBorder="1" applyAlignment="1">
      <alignment horizontal="left"/>
    </xf>
    <xf numFmtId="164" fontId="26" fillId="0" borderId="5" xfId="0" applyNumberFormat="1" applyFont="1" applyBorder="1" applyAlignment="1">
      <alignment horizontal="left"/>
    </xf>
    <xf numFmtId="164" fontId="26" fillId="0" borderId="6" xfId="0" applyNumberFormat="1" applyFont="1" applyBorder="1" applyAlignment="1">
      <alignment horizontal="left"/>
    </xf>
    <xf numFmtId="164" fontId="13" fillId="0" borderId="0" xfId="0" applyNumberFormat="1" applyFont="1" applyAlignment="1">
      <alignment horizontal="left"/>
    </xf>
    <xf numFmtId="14" fontId="13" fillId="7" borderId="7" xfId="0" applyNumberFormat="1" applyFont="1" applyFill="1" applyBorder="1" applyAlignment="1">
      <alignment horizontal="left"/>
    </xf>
    <xf numFmtId="14" fontId="13" fillId="7" borderId="8" xfId="0" applyNumberFormat="1" applyFont="1" applyFill="1" applyBorder="1" applyAlignment="1">
      <alignment horizontal="left"/>
    </xf>
    <xf numFmtId="1" fontId="26" fillId="0" borderId="7" xfId="0" applyNumberFormat="1" applyFont="1" applyBorder="1" applyAlignment="1">
      <alignment horizontal="left"/>
    </xf>
    <xf numFmtId="164" fontId="26" fillId="0" borderId="0" xfId="0" applyNumberFormat="1" applyFont="1" applyAlignment="1">
      <alignment horizontal="left"/>
    </xf>
    <xf numFmtId="164" fontId="26" fillId="0" borderId="8" xfId="0" applyNumberFormat="1" applyFont="1" applyBorder="1" applyAlignment="1">
      <alignment horizontal="left"/>
    </xf>
    <xf numFmtId="164" fontId="26" fillId="0" borderId="10" xfId="0" applyNumberFormat="1" applyFont="1" applyBorder="1" applyAlignment="1">
      <alignment horizontal="left"/>
    </xf>
    <xf numFmtId="164" fontId="26" fillId="0" borderId="11" xfId="0" applyNumberFormat="1" applyFont="1" applyBorder="1" applyAlignment="1">
      <alignment horizontal="left"/>
    </xf>
    <xf numFmtId="0" fontId="13" fillId="0" borderId="1" xfId="0" applyFont="1" applyBorder="1" applyAlignment="1">
      <alignment horizontal="left"/>
    </xf>
    <xf numFmtId="0" fontId="28" fillId="0" borderId="2"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5" fillId="0" borderId="0" xfId="0" applyFont="1" applyAlignment="1">
      <alignment horizontal="left" wrapText="1"/>
    </xf>
    <xf numFmtId="0" fontId="29" fillId="0" borderId="0" xfId="0" applyFont="1" applyAlignment="1">
      <alignment horizontal="left"/>
    </xf>
    <xf numFmtId="0" fontId="26" fillId="0" borderId="0" xfId="0" applyFont="1"/>
    <xf numFmtId="0" fontId="13" fillId="0" borderId="0" xfId="0" applyFont="1"/>
    <xf numFmtId="0" fontId="26" fillId="2" borderId="1" xfId="0" applyFont="1" applyFill="1" applyBorder="1"/>
    <xf numFmtId="0" fontId="26" fillId="2" borderId="2" xfId="0" applyFont="1" applyFill="1" applyBorder="1"/>
    <xf numFmtId="0" fontId="26" fillId="2" borderId="3" xfId="0" applyFont="1" applyFill="1" applyBorder="1"/>
    <xf numFmtId="14" fontId="13" fillId="0" borderId="4" xfId="0" applyNumberFormat="1" applyFont="1" applyBorder="1" applyAlignment="1">
      <alignment horizontal="left"/>
    </xf>
    <xf numFmtId="0" fontId="26" fillId="0" borderId="5" xfId="0" applyFont="1" applyBorder="1" applyAlignment="1">
      <alignment horizontal="left"/>
    </xf>
    <xf numFmtId="14" fontId="26" fillId="0" borderId="6" xfId="0" applyNumberFormat="1" applyFont="1" applyBorder="1" applyAlignment="1">
      <alignment horizontal="left"/>
    </xf>
    <xf numFmtId="14" fontId="13" fillId="8" borderId="5" xfId="0" applyNumberFormat="1" applyFont="1" applyFill="1" applyBorder="1" applyAlignment="1">
      <alignment horizontal="left"/>
    </xf>
    <xf numFmtId="14" fontId="26" fillId="0" borderId="5" xfId="0" applyNumberFormat="1" applyFont="1" applyBorder="1" applyAlignment="1">
      <alignment horizontal="left"/>
    </xf>
    <xf numFmtId="14" fontId="13" fillId="0" borderId="5" xfId="0" applyNumberFormat="1" applyFont="1" applyBorder="1" applyAlignment="1">
      <alignment horizontal="left"/>
    </xf>
    <xf numFmtId="14" fontId="13" fillId="0" borderId="6" xfId="0" applyNumberFormat="1" applyFont="1" applyBorder="1" applyAlignment="1">
      <alignment horizontal="left"/>
    </xf>
    <xf numFmtId="14" fontId="13" fillId="4" borderId="7" xfId="0" applyNumberFormat="1" applyFont="1" applyFill="1" applyBorder="1" applyAlignment="1">
      <alignment horizontal="left"/>
    </xf>
    <xf numFmtId="14" fontId="13" fillId="5" borderId="8" xfId="0" applyNumberFormat="1" applyFont="1" applyFill="1" applyBorder="1" applyAlignment="1">
      <alignment horizontal="left"/>
    </xf>
    <xf numFmtId="14" fontId="13" fillId="3" borderId="7" xfId="0" applyNumberFormat="1" applyFont="1" applyFill="1" applyBorder="1" applyAlignment="1">
      <alignment horizontal="left"/>
    </xf>
    <xf numFmtId="14" fontId="13" fillId="0" borderId="7" xfId="0" applyNumberFormat="1" applyFont="1" applyBorder="1" applyAlignment="1">
      <alignment horizontal="left"/>
    </xf>
    <xf numFmtId="14" fontId="26" fillId="0" borderId="8" xfId="0" applyNumberFormat="1" applyFont="1" applyBorder="1" applyAlignment="1">
      <alignment horizontal="left"/>
    </xf>
    <xf numFmtId="14" fontId="13" fillId="6" borderId="7" xfId="0" applyNumberFormat="1" applyFont="1" applyFill="1" applyBorder="1" applyAlignment="1">
      <alignment horizontal="left"/>
    </xf>
    <xf numFmtId="14" fontId="26" fillId="0" borderId="0" xfId="0" applyNumberFormat="1" applyFont="1" applyAlignment="1">
      <alignment horizontal="left"/>
    </xf>
    <xf numFmtId="14" fontId="13" fillId="8" borderId="8" xfId="0" applyNumberFormat="1" applyFont="1" applyFill="1" applyBorder="1" applyAlignment="1">
      <alignment horizontal="left"/>
    </xf>
    <xf numFmtId="14" fontId="13" fillId="0" borderId="8" xfId="0" applyNumberFormat="1" applyFont="1" applyBorder="1" applyAlignment="1">
      <alignment horizontal="left"/>
    </xf>
    <xf numFmtId="14" fontId="13" fillId="5" borderId="0" xfId="0" applyNumberFormat="1" applyFont="1" applyFill="1" applyAlignment="1">
      <alignment horizontal="left"/>
    </xf>
    <xf numFmtId="14" fontId="13" fillId="3" borderId="8" xfId="0" applyNumberFormat="1" applyFont="1" applyFill="1" applyBorder="1" applyAlignment="1">
      <alignment horizontal="left"/>
    </xf>
    <xf numFmtId="14" fontId="13" fillId="8" borderId="0" xfId="0" applyNumberFormat="1" applyFont="1" applyFill="1" applyAlignment="1">
      <alignment horizontal="left"/>
    </xf>
    <xf numFmtId="14" fontId="13" fillId="0" borderId="9" xfId="0" applyNumberFormat="1" applyFont="1" applyBorder="1" applyAlignment="1">
      <alignment horizontal="left"/>
    </xf>
    <xf numFmtId="0" fontId="26" fillId="0" borderId="10" xfId="0" applyFont="1" applyBorder="1" applyAlignment="1">
      <alignment horizontal="left"/>
    </xf>
    <xf numFmtId="0" fontId="13" fillId="0" borderId="10" xfId="0" applyFont="1" applyBorder="1"/>
    <xf numFmtId="0" fontId="13" fillId="0" borderId="11" xfId="0" applyFont="1" applyBorder="1"/>
    <xf numFmtId="0" fontId="26" fillId="0" borderId="11" xfId="0" applyFont="1" applyBorder="1" applyAlignment="1">
      <alignment horizontal="left"/>
    </xf>
    <xf numFmtId="0" fontId="13" fillId="0" borderId="11" xfId="0" applyFont="1" applyBorder="1" applyAlignment="1">
      <alignment horizontal="left"/>
    </xf>
    <xf numFmtId="0" fontId="19" fillId="0" borderId="0" xfId="0" applyFont="1"/>
    <xf numFmtId="0" fontId="30" fillId="0" borderId="0" xfId="0" applyFont="1"/>
    <xf numFmtId="0" fontId="19" fillId="4" borderId="0" xfId="0" applyFont="1" applyFill="1"/>
    <xf numFmtId="0" fontId="19" fillId="6" borderId="0" xfId="0" applyFont="1" applyFill="1"/>
    <xf numFmtId="0" fontId="19" fillId="5" borderId="0" xfId="0" applyFont="1" applyFill="1"/>
    <xf numFmtId="0" fontId="19" fillId="3" borderId="0" xfId="0" applyFont="1" applyFill="1"/>
    <xf numFmtId="0" fontId="19" fillId="8" borderId="0" xfId="0" applyFont="1" applyFill="1"/>
    <xf numFmtId="0" fontId="15" fillId="0" borderId="0" xfId="0" applyFont="1"/>
    <xf numFmtId="0" fontId="29" fillId="0" borderId="0" xfId="0" applyFont="1"/>
    <xf numFmtId="0" fontId="30" fillId="4" borderId="0" xfId="0" applyFont="1" applyFill="1" applyAlignment="1">
      <alignment horizontal="left" textRotation="30" wrapText="1"/>
    </xf>
    <xf numFmtId="0" fontId="30" fillId="4" borderId="0" xfId="0" applyFont="1" applyFill="1" applyAlignment="1">
      <alignment textRotation="30" wrapText="1"/>
    </xf>
    <xf numFmtId="0" fontId="26" fillId="4" borderId="0" xfId="0" applyFont="1" applyFill="1" applyAlignment="1">
      <alignment textRotation="30"/>
    </xf>
    <xf numFmtId="0" fontId="19" fillId="4" borderId="0" xfId="0" applyFont="1" applyFill="1" applyAlignment="1">
      <alignment wrapText="1"/>
    </xf>
    <xf numFmtId="0" fontId="19" fillId="0" borderId="0" xfId="0" applyFont="1" applyAlignment="1">
      <alignment wrapText="1"/>
    </xf>
    <xf numFmtId="0" fontId="30" fillId="0" borderId="0" xfId="0" applyFont="1" applyAlignment="1">
      <alignment horizontal="left" textRotation="30"/>
    </xf>
    <xf numFmtId="165" fontId="19" fillId="0" borderId="0" xfId="0" applyNumberFormat="1" applyFont="1"/>
    <xf numFmtId="0" fontId="32" fillId="9" borderId="4" xfId="0" applyFont="1" applyFill="1" applyBorder="1" applyAlignment="1">
      <alignment horizontal="left"/>
    </xf>
    <xf numFmtId="0" fontId="30" fillId="9" borderId="5" xfId="0" applyFont="1" applyFill="1" applyBorder="1" applyAlignment="1">
      <alignment horizontal="left" textRotation="30"/>
    </xf>
    <xf numFmtId="0" fontId="19" fillId="9" borderId="5" xfId="0" applyFont="1" applyFill="1" applyBorder="1"/>
    <xf numFmtId="165" fontId="19" fillId="9" borderId="5" xfId="0" applyNumberFormat="1" applyFont="1" applyFill="1" applyBorder="1"/>
    <xf numFmtId="165" fontId="19" fillId="9" borderId="6" xfId="0" applyNumberFormat="1" applyFont="1" applyFill="1" applyBorder="1"/>
    <xf numFmtId="164" fontId="19" fillId="0" borderId="0" xfId="0" applyNumberFormat="1" applyFont="1"/>
    <xf numFmtId="165" fontId="19" fillId="0" borderId="8" xfId="0" applyNumberFormat="1" applyFont="1" applyBorder="1"/>
    <xf numFmtId="14" fontId="19" fillId="0" borderId="0" xfId="0" applyNumberFormat="1" applyFont="1"/>
    <xf numFmtId="0" fontId="32" fillId="0" borderId="1" xfId="0" applyFont="1" applyBorder="1"/>
    <xf numFmtId="0" fontId="32" fillId="0" borderId="2" xfId="0" applyFont="1" applyBorder="1"/>
    <xf numFmtId="165" fontId="32" fillId="0" borderId="2" xfId="0" applyNumberFormat="1" applyFont="1" applyBorder="1"/>
    <xf numFmtId="1" fontId="32" fillId="0" borderId="2" xfId="0" applyNumberFormat="1" applyFont="1" applyBorder="1"/>
    <xf numFmtId="165" fontId="32" fillId="0" borderId="3" xfId="0" applyNumberFormat="1" applyFont="1" applyBorder="1"/>
    <xf numFmtId="0" fontId="32" fillId="9" borderId="4" xfId="0" applyFont="1" applyFill="1" applyBorder="1"/>
    <xf numFmtId="1" fontId="19" fillId="0" borderId="0" xfId="0" applyNumberFormat="1" applyFont="1"/>
    <xf numFmtId="0" fontId="19" fillId="0" borderId="1" xfId="0" applyFont="1" applyBorder="1" applyAlignment="1">
      <alignment horizontal="left"/>
    </xf>
    <xf numFmtId="0" fontId="19" fillId="0" borderId="2" xfId="0" applyFont="1" applyBorder="1" applyAlignment="1">
      <alignment horizontal="left"/>
    </xf>
    <xf numFmtId="0" fontId="19" fillId="0" borderId="2" xfId="0" applyFont="1" applyBorder="1"/>
    <xf numFmtId="0" fontId="32" fillId="0" borderId="2" xfId="0" applyFont="1" applyBorder="1" applyAlignment="1">
      <alignment horizontal="left"/>
    </xf>
    <xf numFmtId="0" fontId="19" fillId="9" borderId="5" xfId="0" applyFont="1" applyFill="1" applyBorder="1" applyAlignment="1">
      <alignment horizontal="left"/>
    </xf>
    <xf numFmtId="0" fontId="30" fillId="4" borderId="13" xfId="0" applyFont="1" applyFill="1" applyBorder="1"/>
    <xf numFmtId="0" fontId="30" fillId="4" borderId="5" xfId="0" applyFont="1" applyFill="1" applyBorder="1"/>
    <xf numFmtId="0" fontId="30" fillId="11" borderId="4" xfId="0" applyFont="1" applyFill="1" applyBorder="1"/>
    <xf numFmtId="0" fontId="30" fillId="11" borderId="5" xfId="0" applyFont="1" applyFill="1" applyBorder="1"/>
    <xf numFmtId="0" fontId="30" fillId="11" borderId="6" xfId="0" applyFont="1" applyFill="1" applyBorder="1"/>
    <xf numFmtId="0" fontId="30" fillId="4" borderId="16" xfId="0" applyFont="1" applyFill="1" applyBorder="1"/>
    <xf numFmtId="0" fontId="30" fillId="4" borderId="0" xfId="0" applyFont="1" applyFill="1"/>
    <xf numFmtId="0" fontId="30" fillId="11" borderId="9" xfId="0" applyFont="1" applyFill="1" applyBorder="1"/>
    <xf numFmtId="0" fontId="30" fillId="11" borderId="10" xfId="0" applyFont="1" applyFill="1" applyBorder="1"/>
    <xf numFmtId="0" fontId="30" fillId="11" borderId="11" xfId="0" applyFont="1" applyFill="1" applyBorder="1"/>
    <xf numFmtId="0" fontId="30" fillId="0" borderId="13" xfId="0" applyFont="1" applyBorder="1"/>
    <xf numFmtId="0" fontId="19" fillId="0" borderId="4" xfId="0" applyFont="1" applyBorder="1"/>
    <xf numFmtId="168" fontId="19" fillId="0" borderId="6" xfId="0" applyNumberFormat="1" applyFont="1" applyBorder="1"/>
    <xf numFmtId="0" fontId="19" fillId="0" borderId="5" xfId="0" applyFont="1" applyBorder="1"/>
    <xf numFmtId="165" fontId="19" fillId="0" borderId="5" xfId="0" applyNumberFormat="1" applyFont="1" applyBorder="1"/>
    <xf numFmtId="165" fontId="19" fillId="0" borderId="6" xfId="0" applyNumberFormat="1" applyFont="1" applyBorder="1"/>
    <xf numFmtId="0" fontId="30" fillId="0" borderId="14" xfId="0" applyFont="1" applyBorder="1"/>
    <xf numFmtId="168" fontId="19" fillId="0" borderId="7" xfId="0" applyNumberFormat="1" applyFont="1" applyBorder="1"/>
    <xf numFmtId="168" fontId="19" fillId="0" borderId="8" xfId="0" applyNumberFormat="1" applyFont="1" applyBorder="1"/>
    <xf numFmtId="0" fontId="19" fillId="0" borderId="7" xfId="0" applyFont="1" applyBorder="1"/>
    <xf numFmtId="0" fontId="19" fillId="0" borderId="8" xfId="0" applyFont="1" applyBorder="1"/>
    <xf numFmtId="0" fontId="30" fillId="0" borderId="16" xfId="0" applyFont="1" applyBorder="1"/>
    <xf numFmtId="0" fontId="19" fillId="0" borderId="9" xfId="0" applyFont="1" applyBorder="1"/>
    <xf numFmtId="0" fontId="19" fillId="0" borderId="11" xfId="0" applyFont="1" applyBorder="1"/>
    <xf numFmtId="1" fontId="19" fillId="0" borderId="10" xfId="0" applyNumberFormat="1" applyFont="1" applyBorder="1"/>
    <xf numFmtId="165" fontId="19" fillId="0" borderId="10" xfId="0" applyNumberFormat="1" applyFont="1" applyBorder="1"/>
    <xf numFmtId="165" fontId="19" fillId="0" borderId="11" xfId="0" applyNumberFormat="1" applyFont="1" applyBorder="1"/>
    <xf numFmtId="0" fontId="32" fillId="0" borderId="12" xfId="0" applyFont="1" applyBorder="1"/>
    <xf numFmtId="164" fontId="32" fillId="0" borderId="1" xfId="0" applyNumberFormat="1" applyFont="1" applyBorder="1"/>
    <xf numFmtId="168" fontId="32" fillId="0" borderId="3" xfId="0" applyNumberFormat="1" applyFont="1" applyBorder="1"/>
    <xf numFmtId="0" fontId="19" fillId="0" borderId="1" xfId="0" applyFont="1" applyBorder="1"/>
    <xf numFmtId="0" fontId="32" fillId="0" borderId="0" xfId="0" applyFont="1"/>
    <xf numFmtId="165" fontId="32" fillId="0" borderId="0" xfId="0" applyNumberFormat="1" applyFont="1"/>
    <xf numFmtId="0" fontId="31" fillId="0" borderId="2" xfId="0" applyFont="1" applyBorder="1" applyAlignment="1">
      <alignment horizontal="left"/>
    </xf>
    <xf numFmtId="1" fontId="31" fillId="0" borderId="2" xfId="0" applyNumberFormat="1" applyFont="1" applyBorder="1" applyAlignment="1">
      <alignment horizontal="right"/>
    </xf>
    <xf numFmtId="165" fontId="31" fillId="0" borderId="3" xfId="0" applyNumberFormat="1" applyFont="1" applyBorder="1"/>
    <xf numFmtId="165" fontId="31" fillId="0" borderId="0" xfId="0" applyNumberFormat="1" applyFont="1"/>
    <xf numFmtId="0" fontId="30" fillId="0" borderId="2" xfId="0" applyFont="1" applyBorder="1" applyAlignment="1">
      <alignment horizontal="left"/>
    </xf>
    <xf numFmtId="0" fontId="31" fillId="0" borderId="2" xfId="0" applyFont="1" applyBorder="1"/>
    <xf numFmtId="1" fontId="31" fillId="0" borderId="2" xfId="0" applyNumberFormat="1" applyFont="1" applyBorder="1"/>
    <xf numFmtId="165" fontId="31" fillId="0" borderId="2" xfId="0" applyNumberFormat="1" applyFont="1" applyBorder="1"/>
    <xf numFmtId="0" fontId="30" fillId="0" borderId="0" xfId="0" applyFont="1" applyAlignment="1">
      <alignment horizontal="left"/>
    </xf>
    <xf numFmtId="0" fontId="30" fillId="0" borderId="4" xfId="0" applyFont="1" applyBorder="1" applyAlignment="1">
      <alignment horizontal="left"/>
    </xf>
    <xf numFmtId="0" fontId="19" fillId="0" borderId="6" xfId="0" applyFont="1" applyBorder="1"/>
    <xf numFmtId="0" fontId="30" fillId="0" borderId="10" xfId="0" applyFont="1" applyBorder="1" applyAlignment="1">
      <alignment horizontal="left"/>
    </xf>
    <xf numFmtId="0" fontId="19" fillId="0" borderId="10" xfId="0" applyFont="1" applyBorder="1"/>
    <xf numFmtId="0" fontId="30" fillId="0" borderId="12" xfId="1" applyFont="1" applyBorder="1" applyAlignment="1">
      <alignment horizontal="left"/>
    </xf>
    <xf numFmtId="166" fontId="30" fillId="0" borderId="2" xfId="1" applyNumberFormat="1" applyFont="1" applyBorder="1" applyAlignment="1">
      <alignment horizontal="center"/>
    </xf>
    <xf numFmtId="166" fontId="30" fillId="0" borderId="3" xfId="1" applyNumberFormat="1" applyFont="1" applyBorder="1" applyAlignment="1">
      <alignment horizontal="center"/>
    </xf>
    <xf numFmtId="0" fontId="33" fillId="0" borderId="14" xfId="1" applyFont="1" applyBorder="1"/>
    <xf numFmtId="168" fontId="34" fillId="0" borderId="0" xfId="1" applyNumberFormat="1" applyFont="1" applyAlignment="1">
      <alignment horizontal="right"/>
    </xf>
    <xf numFmtId="168" fontId="34" fillId="0" borderId="8" xfId="1" applyNumberFormat="1" applyFont="1" applyBorder="1" applyAlignment="1">
      <alignment horizontal="right"/>
    </xf>
    <xf numFmtId="49" fontId="34" fillId="0" borderId="0" xfId="1" applyNumberFormat="1" applyFont="1" applyAlignment="1">
      <alignment horizontal="right"/>
    </xf>
    <xf numFmtId="168" fontId="35" fillId="0" borderId="8" xfId="1" quotePrefix="1" applyNumberFormat="1" applyFont="1" applyBorder="1" applyAlignment="1">
      <alignment horizontal="right"/>
    </xf>
    <xf numFmtId="49" fontId="34" fillId="0" borderId="0" xfId="1" quotePrefix="1" applyNumberFormat="1" applyFont="1" applyAlignment="1">
      <alignment horizontal="right"/>
    </xf>
    <xf numFmtId="49" fontId="35" fillId="0" borderId="0" xfId="1" quotePrefix="1" applyNumberFormat="1" applyFont="1" applyAlignment="1">
      <alignment horizontal="right"/>
    </xf>
    <xf numFmtId="0" fontId="33" fillId="0" borderId="12" xfId="1" applyFont="1" applyBorder="1"/>
    <xf numFmtId="167" fontId="34" fillId="0" borderId="2" xfId="1" applyNumberFormat="1" applyFont="1" applyBorder="1"/>
    <xf numFmtId="167" fontId="34" fillId="0" borderId="3" xfId="1" applyNumberFormat="1" applyFont="1" applyBorder="1"/>
    <xf numFmtId="49" fontId="34" fillId="0" borderId="0" xfId="1" applyNumberFormat="1" applyFont="1"/>
    <xf numFmtId="0" fontId="36" fillId="0" borderId="0" xfId="0" applyFont="1" applyAlignment="1">
      <alignment horizontal="left"/>
    </xf>
    <xf numFmtId="0" fontId="37" fillId="0" borderId="0" xfId="0" applyFont="1"/>
    <xf numFmtId="0" fontId="38" fillId="0" borderId="0" xfId="0" applyFont="1"/>
    <xf numFmtId="0" fontId="39" fillId="0" borderId="0" xfId="0" applyFont="1"/>
    <xf numFmtId="0" fontId="40" fillId="4" borderId="0" xfId="0" applyFont="1" applyFill="1"/>
    <xf numFmtId="0" fontId="22" fillId="6" borderId="0" xfId="0" applyFont="1" applyFill="1"/>
    <xf numFmtId="0" fontId="1" fillId="6" borderId="0" xfId="0" applyFont="1" applyFill="1"/>
    <xf numFmtId="0" fontId="41" fillId="0" borderId="0" xfId="0" applyFont="1"/>
    <xf numFmtId="0" fontId="22" fillId="9" borderId="0" xfId="0" applyFont="1" applyFill="1"/>
    <xf numFmtId="0" fontId="19" fillId="6" borderId="0" xfId="0" applyFont="1" applyFill="1" applyAlignment="1">
      <alignment horizontal="left"/>
    </xf>
    <xf numFmtId="0" fontId="1" fillId="13" borderId="0" xfId="0" applyFont="1" applyFill="1"/>
    <xf numFmtId="0" fontId="22" fillId="13" borderId="0" xfId="0" applyFont="1" applyFill="1"/>
    <xf numFmtId="0" fontId="1" fillId="12" borderId="0" xfId="0" applyFont="1" applyFill="1"/>
    <xf numFmtId="0" fontId="22" fillId="12" borderId="0" xfId="0" applyFont="1" applyFill="1"/>
    <xf numFmtId="0" fontId="1" fillId="14" borderId="0" xfId="0" applyFont="1" applyFill="1"/>
    <xf numFmtId="0" fontId="22" fillId="14" borderId="0" xfId="0" applyFont="1" applyFill="1"/>
    <xf numFmtId="0" fontId="1" fillId="10" borderId="0" xfId="0" applyFont="1" applyFill="1"/>
    <xf numFmtId="0" fontId="26" fillId="4" borderId="0" xfId="0" applyFont="1" applyFill="1" applyAlignment="1">
      <alignment textRotation="30" wrapText="1"/>
    </xf>
    <xf numFmtId="0" fontId="26" fillId="0" borderId="0" xfId="0" applyFont="1" applyAlignment="1">
      <alignment horizontal="left" textRotation="30"/>
    </xf>
    <xf numFmtId="10" fontId="13" fillId="0" borderId="0" xfId="0" applyNumberFormat="1" applyFont="1"/>
    <xf numFmtId="0" fontId="13" fillId="0" borderId="4" xfId="0" applyFont="1" applyBorder="1"/>
    <xf numFmtId="0" fontId="13" fillId="0" borderId="5" xfId="0" applyFont="1" applyBorder="1"/>
    <xf numFmtId="0" fontId="13" fillId="0" borderId="13" xfId="0" applyFont="1" applyBorder="1"/>
    <xf numFmtId="165" fontId="13" fillId="0" borderId="0" xfId="0" applyNumberFormat="1" applyFont="1"/>
    <xf numFmtId="14" fontId="13" fillId="0" borderId="7" xfId="0" applyNumberFormat="1" applyFont="1" applyBorder="1"/>
    <xf numFmtId="14" fontId="13" fillId="0" borderId="0" xfId="0" applyNumberFormat="1" applyFont="1"/>
    <xf numFmtId="0" fontId="13" fillId="0" borderId="14" xfId="0" applyFont="1" applyBorder="1"/>
    <xf numFmtId="0" fontId="26" fillId="9" borderId="4" xfId="0" applyFont="1" applyFill="1" applyBorder="1" applyAlignment="1">
      <alignment horizontal="left"/>
    </xf>
    <xf numFmtId="0" fontId="26" fillId="9" borderId="5" xfId="0" applyFont="1" applyFill="1" applyBorder="1" applyAlignment="1">
      <alignment horizontal="left" textRotation="30"/>
    </xf>
    <xf numFmtId="0" fontId="13" fillId="9" borderId="5" xfId="0" applyFont="1" applyFill="1" applyBorder="1"/>
    <xf numFmtId="165" fontId="13" fillId="9" borderId="5" xfId="0" applyNumberFormat="1" applyFont="1" applyFill="1" applyBorder="1"/>
    <xf numFmtId="165" fontId="13" fillId="9" borderId="6" xfId="0" applyNumberFormat="1" applyFont="1" applyFill="1" applyBorder="1"/>
    <xf numFmtId="0" fontId="13" fillId="0" borderId="7" xfId="0" applyFont="1" applyBorder="1"/>
    <xf numFmtId="0" fontId="13" fillId="0" borderId="7" xfId="0" applyFont="1" applyBorder="1" applyAlignment="1">
      <alignment horizontal="left"/>
    </xf>
    <xf numFmtId="1" fontId="13" fillId="0" borderId="0" xfId="0" applyNumberFormat="1" applyFont="1" applyAlignment="1">
      <alignment horizontal="left"/>
    </xf>
    <xf numFmtId="1" fontId="13" fillId="0" borderId="0" xfId="0" applyNumberFormat="1" applyFont="1"/>
    <xf numFmtId="165" fontId="13" fillId="0" borderId="8" xfId="0" applyNumberFormat="1" applyFont="1" applyBorder="1"/>
    <xf numFmtId="0" fontId="13" fillId="0" borderId="9" xfId="0" applyFont="1" applyBorder="1" applyAlignment="1">
      <alignment horizontal="left"/>
    </xf>
    <xf numFmtId="0" fontId="13" fillId="0" borderId="10" xfId="0" applyFont="1" applyBorder="1" applyAlignment="1">
      <alignment horizontal="left"/>
    </xf>
    <xf numFmtId="1" fontId="13" fillId="0" borderId="10" xfId="0" applyNumberFormat="1" applyFont="1" applyBorder="1" applyAlignment="1">
      <alignment horizontal="left"/>
    </xf>
    <xf numFmtId="165" fontId="13" fillId="0" borderId="10" xfId="0" applyNumberFormat="1" applyFont="1" applyBorder="1"/>
    <xf numFmtId="1" fontId="13" fillId="0" borderId="10" xfId="0" applyNumberFormat="1" applyFont="1" applyBorder="1"/>
    <xf numFmtId="165" fontId="13" fillId="0" borderId="11" xfId="0" applyNumberFormat="1" applyFont="1" applyBorder="1"/>
    <xf numFmtId="1" fontId="28" fillId="0" borderId="10" xfId="0" applyNumberFormat="1" applyFont="1" applyBorder="1" applyAlignment="1">
      <alignment horizontal="left"/>
    </xf>
    <xf numFmtId="1" fontId="28" fillId="0" borderId="10" xfId="0" applyNumberFormat="1" applyFont="1" applyBorder="1"/>
    <xf numFmtId="165" fontId="28" fillId="0" borderId="10" xfId="0" applyNumberFormat="1" applyFont="1" applyBorder="1"/>
    <xf numFmtId="165" fontId="28" fillId="0" borderId="11" xfId="0" applyNumberFormat="1" applyFont="1" applyBorder="1"/>
    <xf numFmtId="0" fontId="28" fillId="0" borderId="1" xfId="0" applyFont="1" applyBorder="1"/>
    <xf numFmtId="0" fontId="27" fillId="0" borderId="2" xfId="0" applyFont="1" applyBorder="1"/>
    <xf numFmtId="0" fontId="28" fillId="0" borderId="12" xfId="0" applyFont="1" applyBorder="1"/>
    <xf numFmtId="0" fontId="13" fillId="9" borderId="5" xfId="0" applyFont="1" applyFill="1" applyBorder="1" applyAlignment="1">
      <alignment horizontal="left"/>
    </xf>
    <xf numFmtId="1" fontId="13" fillId="9" borderId="5" xfId="0" applyNumberFormat="1" applyFont="1" applyFill="1" applyBorder="1" applyAlignment="1">
      <alignment horizontal="left"/>
    </xf>
    <xf numFmtId="1" fontId="13" fillId="9" borderId="5" xfId="0" applyNumberFormat="1" applyFont="1" applyFill="1" applyBorder="1"/>
    <xf numFmtId="1" fontId="28" fillId="0" borderId="2" xfId="0" applyNumberFormat="1" applyFont="1" applyBorder="1" applyAlignment="1">
      <alignment horizontal="left"/>
    </xf>
    <xf numFmtId="1" fontId="28" fillId="0" borderId="2" xfId="0" applyNumberFormat="1" applyFont="1" applyBorder="1"/>
    <xf numFmtId="165" fontId="28" fillId="0" borderId="2" xfId="0" applyNumberFormat="1" applyFont="1" applyBorder="1"/>
    <xf numFmtId="165" fontId="28" fillId="0" borderId="3" xfId="0" applyNumberFormat="1" applyFont="1" applyBorder="1"/>
    <xf numFmtId="0" fontId="13" fillId="0" borderId="15" xfId="0" applyFont="1" applyBorder="1" applyAlignment="1">
      <alignment horizontal="left"/>
    </xf>
    <xf numFmtId="1" fontId="13" fillId="0" borderId="15" xfId="0" applyNumberFormat="1" applyFont="1" applyBorder="1" applyAlignment="1">
      <alignment horizontal="left"/>
    </xf>
    <xf numFmtId="0" fontId="13" fillId="0" borderId="15" xfId="0" applyFont="1" applyBorder="1"/>
    <xf numFmtId="165" fontId="13" fillId="0" borderId="15" xfId="0" applyNumberFormat="1" applyFont="1" applyBorder="1"/>
    <xf numFmtId="0" fontId="28" fillId="0" borderId="0" xfId="0" applyFont="1" applyAlignment="1">
      <alignment horizontal="left"/>
    </xf>
    <xf numFmtId="0" fontId="28" fillId="9" borderId="4" xfId="0" applyFont="1" applyFill="1" applyBorder="1"/>
    <xf numFmtId="0" fontId="28" fillId="9" borderId="4" xfId="0" applyFont="1" applyFill="1" applyBorder="1" applyAlignment="1">
      <alignment horizontal="left"/>
    </xf>
    <xf numFmtId="0" fontId="28" fillId="0" borderId="1" xfId="0" applyFont="1" applyBorder="1" applyAlignment="1">
      <alignment horizontal="left"/>
    </xf>
    <xf numFmtId="0" fontId="28" fillId="0" borderId="9" xfId="0" applyFont="1" applyBorder="1" applyAlignment="1">
      <alignment horizontal="left"/>
    </xf>
    <xf numFmtId="0" fontId="28" fillId="0" borderId="10" xfId="0" applyFont="1" applyBorder="1" applyAlignment="1">
      <alignment horizontal="left"/>
    </xf>
    <xf numFmtId="0" fontId="28" fillId="0" borderId="10" xfId="0" applyFont="1" applyBorder="1"/>
    <xf numFmtId="0" fontId="28" fillId="0" borderId="2" xfId="0" applyFont="1" applyBorder="1"/>
    <xf numFmtId="0" fontId="13" fillId="0" borderId="1" xfId="0" applyFont="1" applyBorder="1"/>
    <xf numFmtId="0" fontId="13" fillId="0" borderId="2" xfId="0" applyFont="1" applyBorder="1"/>
    <xf numFmtId="1" fontId="28" fillId="0" borderId="2" xfId="0" applyNumberFormat="1" applyFont="1" applyBorder="1" applyAlignment="1">
      <alignment horizontal="right"/>
    </xf>
    <xf numFmtId="1" fontId="28" fillId="0" borderId="3" xfId="0" applyNumberFormat="1" applyFont="1" applyBorder="1"/>
    <xf numFmtId="0" fontId="21" fillId="0" borderId="0" xfId="0" applyFont="1"/>
    <xf numFmtId="0" fontId="30" fillId="0" borderId="0" xfId="0" applyFont="1" applyAlignment="1">
      <alignment horizontal="left" textRotation="30" wrapText="1"/>
    </xf>
    <xf numFmtId="0" fontId="30" fillId="9" borderId="4" xfId="0" applyFont="1" applyFill="1" applyBorder="1" applyAlignment="1">
      <alignment horizontal="left"/>
    </xf>
    <xf numFmtId="0" fontId="19" fillId="9" borderId="6" xfId="0" applyFont="1" applyFill="1" applyBorder="1"/>
    <xf numFmtId="1" fontId="19" fillId="0" borderId="0" xfId="0" applyNumberFormat="1" applyFont="1" applyAlignment="1">
      <alignment horizontal="left"/>
    </xf>
    <xf numFmtId="1" fontId="19" fillId="9" borderId="5" xfId="0" applyNumberFormat="1" applyFont="1" applyFill="1" applyBorder="1" applyAlignment="1">
      <alignment horizontal="left"/>
    </xf>
    <xf numFmtId="0" fontId="32" fillId="0" borderId="1" xfId="0" applyFont="1" applyBorder="1" applyAlignment="1">
      <alignment horizontal="left"/>
    </xf>
    <xf numFmtId="1" fontId="32" fillId="0" borderId="2" xfId="0" applyNumberFormat="1" applyFont="1" applyBorder="1" applyAlignment="1">
      <alignment horizontal="left"/>
    </xf>
    <xf numFmtId="165" fontId="32" fillId="0" borderId="2" xfId="0" applyNumberFormat="1" applyFont="1" applyBorder="1" applyAlignment="1">
      <alignment horizontal="left"/>
    </xf>
    <xf numFmtId="1" fontId="19" fillId="0" borderId="10" xfId="0" applyNumberFormat="1" applyFont="1" applyBorder="1" applyAlignment="1">
      <alignment horizontal="left"/>
    </xf>
    <xf numFmtId="0" fontId="32" fillId="0" borderId="9" xfId="0" applyFont="1" applyBorder="1" applyAlignment="1">
      <alignment horizontal="left"/>
    </xf>
    <xf numFmtId="0" fontId="32" fillId="0" borderId="10" xfId="0" applyFont="1" applyBorder="1" applyAlignment="1">
      <alignment horizontal="left"/>
    </xf>
    <xf numFmtId="1" fontId="32" fillId="0" borderId="10" xfId="0" applyNumberFormat="1" applyFont="1" applyBorder="1" applyAlignment="1">
      <alignment horizontal="left"/>
    </xf>
    <xf numFmtId="165" fontId="32" fillId="0" borderId="10" xfId="0" applyNumberFormat="1" applyFont="1" applyBorder="1" applyAlignment="1">
      <alignment horizontal="left"/>
    </xf>
    <xf numFmtId="0" fontId="32" fillId="0" borderId="10" xfId="0" applyFont="1" applyBorder="1"/>
    <xf numFmtId="165" fontId="32" fillId="0" borderId="11" xfId="0" applyNumberFormat="1" applyFont="1" applyBorder="1"/>
    <xf numFmtId="0" fontId="31" fillId="0" borderId="0" xfId="0" applyFont="1"/>
    <xf numFmtId="1" fontId="32" fillId="0" borderId="0" xfId="0" applyNumberFormat="1" applyFont="1"/>
    <xf numFmtId="9" fontId="32" fillId="0" borderId="2" xfId="0" applyNumberFormat="1" applyFont="1" applyBorder="1"/>
    <xf numFmtId="9" fontId="32" fillId="0" borderId="3" xfId="0" applyNumberFormat="1" applyFont="1" applyBorder="1"/>
    <xf numFmtId="165" fontId="31" fillId="0" borderId="3" xfId="0" applyNumberFormat="1" applyFont="1" applyBorder="1" applyAlignment="1">
      <alignment horizontal="right"/>
    </xf>
    <xf numFmtId="9" fontId="31" fillId="0" borderId="3" xfId="0" applyNumberFormat="1" applyFont="1" applyBorder="1"/>
    <xf numFmtId="1" fontId="31" fillId="0" borderId="0" xfId="0" applyNumberFormat="1" applyFont="1"/>
    <xf numFmtId="9" fontId="31" fillId="0" borderId="0" xfId="0" applyNumberFormat="1" applyFont="1"/>
    <xf numFmtId="0" fontId="19" fillId="0" borderId="0" xfId="0" applyFont="1" applyAlignment="1">
      <alignment horizontal="right"/>
    </xf>
    <xf numFmtId="0" fontId="30" fillId="4" borderId="13" xfId="0" applyFont="1" applyFill="1" applyBorder="1" applyAlignment="1">
      <alignment horizontal="left" wrapText="1"/>
    </xf>
    <xf numFmtId="0" fontId="30" fillId="4" borderId="1" xfId="0" applyFont="1" applyFill="1" applyBorder="1" applyAlignment="1">
      <alignment horizontal="left" wrapText="1"/>
    </xf>
    <xf numFmtId="0" fontId="30" fillId="4" borderId="2" xfId="0" applyFont="1" applyFill="1" applyBorder="1" applyAlignment="1">
      <alignment horizontal="left" wrapText="1"/>
    </xf>
    <xf numFmtId="0" fontId="30" fillId="4" borderId="2" xfId="0" applyFont="1" applyFill="1" applyBorder="1" applyAlignment="1">
      <alignment wrapText="1"/>
    </xf>
    <xf numFmtId="0" fontId="19" fillId="4" borderId="3" xfId="0" applyFont="1" applyFill="1" applyBorder="1" applyAlignment="1">
      <alignment horizontal="left" wrapText="1"/>
    </xf>
    <xf numFmtId="0" fontId="30" fillId="4" borderId="16" xfId="0" applyFont="1" applyFill="1" applyBorder="1" applyAlignment="1">
      <alignment horizontal="left" wrapText="1"/>
    </xf>
    <xf numFmtId="0" fontId="19" fillId="4" borderId="2" xfId="0" applyFont="1" applyFill="1" applyBorder="1" applyAlignment="1">
      <alignment horizontal="left" wrapText="1"/>
    </xf>
    <xf numFmtId="0" fontId="30" fillId="4" borderId="9" xfId="0" applyFont="1" applyFill="1" applyBorder="1" applyAlignment="1">
      <alignment horizontal="left" wrapText="1"/>
    </xf>
    <xf numFmtId="0" fontId="30" fillId="4" borderId="11" xfId="0" applyFont="1" applyFill="1" applyBorder="1" applyAlignment="1">
      <alignment horizontal="left" wrapText="1"/>
    </xf>
    <xf numFmtId="0" fontId="30" fillId="4" borderId="0" xfId="0" applyFont="1" applyFill="1" applyAlignment="1">
      <alignment wrapText="1"/>
    </xf>
    <xf numFmtId="0" fontId="30" fillId="4" borderId="10" xfId="0" applyFont="1" applyFill="1" applyBorder="1" applyAlignment="1">
      <alignment horizontal="left" wrapText="1"/>
    </xf>
    <xf numFmtId="0" fontId="32" fillId="0" borderId="9" xfId="0" applyFont="1" applyBorder="1"/>
    <xf numFmtId="0" fontId="31" fillId="0" borderId="9" xfId="0" applyFont="1" applyBorder="1" applyAlignment="1">
      <alignment horizontal="right"/>
    </xf>
    <xf numFmtId="165" fontId="31" fillId="0" borderId="10" xfId="0" applyNumberFormat="1" applyFont="1" applyBorder="1" applyAlignment="1">
      <alignment horizontal="right"/>
    </xf>
    <xf numFmtId="1" fontId="19" fillId="0" borderId="1" xfId="0" applyNumberFormat="1" applyFont="1" applyBorder="1" applyAlignment="1">
      <alignment horizontal="right"/>
    </xf>
    <xf numFmtId="165" fontId="19" fillId="0" borderId="3" xfId="0" applyNumberFormat="1" applyFont="1" applyBorder="1" applyAlignment="1">
      <alignment horizontal="right"/>
    </xf>
    <xf numFmtId="1" fontId="19" fillId="0" borderId="1" xfId="0" applyNumberFormat="1" applyFont="1" applyBorder="1"/>
    <xf numFmtId="165" fontId="19" fillId="0" borderId="3" xfId="0" applyNumberFormat="1" applyFont="1" applyBorder="1"/>
    <xf numFmtId="0" fontId="19" fillId="0" borderId="2" xfId="0" applyFont="1" applyBorder="1" applyAlignment="1">
      <alignment horizontal="right"/>
    </xf>
    <xf numFmtId="0" fontId="30" fillId="0" borderId="7" xfId="0" applyFont="1" applyBorder="1"/>
    <xf numFmtId="0" fontId="19" fillId="0" borderId="7" xfId="0" applyFont="1" applyBorder="1" applyAlignment="1">
      <alignment horizontal="right"/>
    </xf>
    <xf numFmtId="165" fontId="19" fillId="0" borderId="0" xfId="0" applyNumberFormat="1" applyFont="1" applyAlignment="1">
      <alignment horizontal="right"/>
    </xf>
    <xf numFmtId="1" fontId="19" fillId="0" borderId="7" xfId="0" applyNumberFormat="1" applyFont="1" applyBorder="1" applyAlignment="1">
      <alignment horizontal="right"/>
    </xf>
    <xf numFmtId="165" fontId="19" fillId="0" borderId="8" xfId="0" applyNumberFormat="1" applyFont="1" applyBorder="1" applyAlignment="1">
      <alignment horizontal="right"/>
    </xf>
    <xf numFmtId="0" fontId="19" fillId="0" borderId="8" xfId="0" applyFont="1" applyBorder="1" applyAlignment="1">
      <alignment horizontal="right"/>
    </xf>
    <xf numFmtId="0" fontId="30" fillId="0" borderId="9" xfId="0" applyFont="1" applyBorder="1"/>
    <xf numFmtId="0" fontId="19" fillId="0" borderId="9" xfId="0" applyFont="1" applyBorder="1" applyAlignment="1">
      <alignment horizontal="right"/>
    </xf>
    <xf numFmtId="165" fontId="19" fillId="0" borderId="10" xfId="0" applyNumberFormat="1" applyFont="1" applyBorder="1" applyAlignment="1">
      <alignment horizontal="right"/>
    </xf>
    <xf numFmtId="0" fontId="30" fillId="0" borderId="1" xfId="0" applyFont="1" applyBorder="1"/>
    <xf numFmtId="0" fontId="19" fillId="0" borderId="1" xfId="0" applyFont="1" applyBorder="1" applyAlignment="1">
      <alignment horizontal="right"/>
    </xf>
    <xf numFmtId="0" fontId="19" fillId="0" borderId="3" xfId="0" applyFont="1" applyBorder="1"/>
    <xf numFmtId="0" fontId="19" fillId="0" borderId="3" xfId="0" applyFont="1" applyBorder="1" applyAlignment="1">
      <alignment horizontal="right"/>
    </xf>
    <xf numFmtId="0" fontId="30" fillId="4" borderId="13" xfId="0" applyFont="1" applyFill="1" applyBorder="1" applyAlignment="1">
      <alignment horizontal="left"/>
    </xf>
    <xf numFmtId="0" fontId="30" fillId="4" borderId="1" xfId="0" applyFont="1" applyFill="1" applyBorder="1" applyAlignment="1">
      <alignment wrapText="1"/>
    </xf>
    <xf numFmtId="0" fontId="40" fillId="4" borderId="3" xfId="0" applyFont="1" applyFill="1" applyBorder="1" applyAlignment="1">
      <alignment wrapText="1"/>
    </xf>
    <xf numFmtId="0" fontId="30" fillId="4" borderId="16" xfId="0" applyFont="1" applyFill="1" applyBorder="1" applyAlignment="1">
      <alignment horizontal="left"/>
    </xf>
    <xf numFmtId="0" fontId="30" fillId="4" borderId="1" xfId="0" applyFont="1" applyFill="1" applyBorder="1"/>
    <xf numFmtId="0" fontId="30" fillId="4" borderId="3" xfId="0" applyFont="1" applyFill="1" applyBorder="1"/>
    <xf numFmtId="0" fontId="30" fillId="4" borderId="2" xfId="0" applyFont="1" applyFill="1" applyBorder="1"/>
    <xf numFmtId="0" fontId="30" fillId="4" borderId="9" xfId="0" applyFont="1" applyFill="1" applyBorder="1"/>
    <xf numFmtId="0" fontId="30" fillId="4" borderId="11" xfId="0" applyFont="1" applyFill="1" applyBorder="1"/>
    <xf numFmtId="0" fontId="30" fillId="4" borderId="4" xfId="0" applyFont="1" applyFill="1" applyBorder="1" applyAlignment="1">
      <alignment horizontal="left"/>
    </xf>
    <xf numFmtId="0" fontId="19" fillId="4" borderId="6" xfId="0" applyFont="1" applyFill="1" applyBorder="1" applyAlignment="1">
      <alignment horizontal="left"/>
    </xf>
    <xf numFmtId="0" fontId="31" fillId="0" borderId="1" xfId="0" applyFont="1" applyBorder="1"/>
    <xf numFmtId="0" fontId="31" fillId="0" borderId="1" xfId="0" applyFont="1" applyBorder="1" applyAlignment="1">
      <alignment horizontal="right"/>
    </xf>
    <xf numFmtId="9" fontId="31" fillId="0" borderId="3" xfId="0" applyNumberFormat="1" applyFont="1" applyBorder="1" applyAlignment="1">
      <alignment horizontal="right"/>
    </xf>
    <xf numFmtId="1" fontId="19" fillId="0" borderId="4" xfId="0" applyNumberFormat="1" applyFont="1" applyBorder="1"/>
    <xf numFmtId="1" fontId="19" fillId="0" borderId="7" xfId="0" applyNumberFormat="1" applyFont="1" applyBorder="1"/>
    <xf numFmtId="165" fontId="19" fillId="0" borderId="11" xfId="0" applyNumberFormat="1" applyFont="1" applyBorder="1" applyAlignment="1">
      <alignment horizontal="right"/>
    </xf>
    <xf numFmtId="1" fontId="19" fillId="0" borderId="9" xfId="0" applyNumberFormat="1" applyFont="1" applyBorder="1"/>
    <xf numFmtId="165" fontId="39" fillId="0" borderId="0" xfId="0" applyNumberFormat="1" applyFont="1"/>
    <xf numFmtId="0" fontId="14" fillId="0" borderId="0" xfId="0" applyFont="1"/>
    <xf numFmtId="0" fontId="18" fillId="4" borderId="0" xfId="0" applyFont="1" applyFill="1" applyAlignment="1">
      <alignment textRotation="15"/>
    </xf>
    <xf numFmtId="0" fontId="43" fillId="0" borderId="0" xfId="0" applyFont="1"/>
    <xf numFmtId="0" fontId="13" fillId="9" borderId="6" xfId="0" applyFont="1" applyFill="1" applyBorder="1" applyAlignment="1">
      <alignment horizontal="left"/>
    </xf>
    <xf numFmtId="0" fontId="13" fillId="0" borderId="8" xfId="0" applyFont="1" applyBorder="1" applyAlignment="1">
      <alignment horizontal="left"/>
    </xf>
    <xf numFmtId="165" fontId="28" fillId="0" borderId="2" xfId="0" applyNumberFormat="1" applyFont="1" applyBorder="1" applyAlignment="1">
      <alignment horizontal="left"/>
    </xf>
    <xf numFmtId="165" fontId="28" fillId="0" borderId="3" xfId="0" applyNumberFormat="1" applyFont="1" applyBorder="1" applyAlignment="1">
      <alignment horizontal="left"/>
    </xf>
    <xf numFmtId="0" fontId="26" fillId="9" borderId="5" xfId="0" applyFont="1" applyFill="1" applyBorder="1" applyAlignment="1">
      <alignment horizontal="left"/>
    </xf>
    <xf numFmtId="1" fontId="26" fillId="9" borderId="5" xfId="0" applyNumberFormat="1" applyFont="1" applyFill="1" applyBorder="1" applyAlignment="1">
      <alignment horizontal="left"/>
    </xf>
    <xf numFmtId="165" fontId="13" fillId="0" borderId="0" xfId="0" applyNumberFormat="1" applyFont="1" applyAlignment="1">
      <alignment horizontal="left"/>
    </xf>
    <xf numFmtId="165" fontId="28" fillId="0" borderId="0" xfId="0" applyNumberFormat="1" applyFont="1" applyAlignment="1">
      <alignment horizontal="left"/>
    </xf>
    <xf numFmtId="9" fontId="28" fillId="0" borderId="2" xfId="0" applyNumberFormat="1" applyFont="1" applyBorder="1" applyAlignment="1">
      <alignment horizontal="left"/>
    </xf>
    <xf numFmtId="0" fontId="27" fillId="0" borderId="2" xfId="0" applyFont="1" applyBorder="1" applyAlignment="1">
      <alignment horizontal="left"/>
    </xf>
    <xf numFmtId="165" fontId="27" fillId="0" borderId="3" xfId="0" applyNumberFormat="1" applyFont="1" applyBorder="1" applyAlignment="1">
      <alignment horizontal="left"/>
    </xf>
    <xf numFmtId="0" fontId="26" fillId="0" borderId="1" xfId="0" applyFont="1" applyBorder="1" applyAlignment="1">
      <alignment horizontal="left"/>
    </xf>
    <xf numFmtId="0" fontId="26" fillId="0" borderId="2" xfId="0" applyFont="1" applyBorder="1" applyAlignment="1">
      <alignment horizontal="left"/>
    </xf>
    <xf numFmtId="0" fontId="26" fillId="0" borderId="0" xfId="0" applyFont="1" applyAlignment="1">
      <alignment horizontal="left" wrapText="1"/>
    </xf>
    <xf numFmtId="0" fontId="13" fillId="0" borderId="0" xfId="0" applyFont="1" applyAlignment="1">
      <alignment horizontal="left" wrapText="1"/>
    </xf>
    <xf numFmtId="0" fontId="26" fillId="4" borderId="1" xfId="0" applyFont="1" applyFill="1" applyBorder="1" applyAlignment="1">
      <alignment horizontal="left"/>
    </xf>
    <xf numFmtId="0" fontId="13" fillId="4" borderId="2" xfId="0" applyFont="1" applyFill="1" applyBorder="1" applyAlignment="1">
      <alignment horizontal="left"/>
    </xf>
    <xf numFmtId="0" fontId="13" fillId="4" borderId="3" xfId="0" applyFont="1" applyFill="1" applyBorder="1" applyAlignment="1">
      <alignment horizontal="left"/>
    </xf>
    <xf numFmtId="165" fontId="13" fillId="0" borderId="0" xfId="0" applyNumberFormat="1" applyFont="1" applyAlignment="1">
      <alignment horizontal="left" wrapText="1"/>
    </xf>
    <xf numFmtId="0" fontId="26" fillId="0" borderId="1" xfId="0" applyFont="1" applyBorder="1" applyAlignment="1">
      <alignment horizontal="left" wrapText="1"/>
    </xf>
    <xf numFmtId="0" fontId="26" fillId="0" borderId="12" xfId="0" applyFont="1" applyBorder="1" applyAlignment="1">
      <alignment horizontal="left"/>
    </xf>
    <xf numFmtId="0" fontId="26" fillId="0" borderId="3" xfId="0" applyFont="1" applyBorder="1" applyAlignment="1">
      <alignment horizontal="left"/>
    </xf>
    <xf numFmtId="0" fontId="13" fillId="0" borderId="7" xfId="0" applyFont="1" applyBorder="1" applyAlignment="1">
      <alignment horizontal="left" wrapText="1"/>
    </xf>
    <xf numFmtId="165" fontId="13" fillId="0" borderId="14" xfId="0" applyNumberFormat="1" applyFont="1" applyBorder="1" applyAlignment="1">
      <alignment horizontal="left" wrapText="1"/>
    </xf>
    <xf numFmtId="1" fontId="13" fillId="0" borderId="4" xfId="0" applyNumberFormat="1" applyFont="1" applyBorder="1" applyAlignment="1">
      <alignment horizontal="left"/>
    </xf>
    <xf numFmtId="165" fontId="13" fillId="0" borderId="6" xfId="0" applyNumberFormat="1" applyFont="1" applyBorder="1" applyAlignment="1">
      <alignment horizontal="left"/>
    </xf>
    <xf numFmtId="1" fontId="13" fillId="0" borderId="7" xfId="0" applyNumberFormat="1" applyFont="1" applyBorder="1" applyAlignment="1">
      <alignment horizontal="left"/>
    </xf>
    <xf numFmtId="165" fontId="13" fillId="0" borderId="8" xfId="0" applyNumberFormat="1" applyFont="1" applyBorder="1" applyAlignment="1">
      <alignment horizontal="left"/>
    </xf>
    <xf numFmtId="165" fontId="27" fillId="0" borderId="16" xfId="0" applyNumberFormat="1" applyFont="1" applyBorder="1" applyAlignment="1">
      <alignment horizontal="left"/>
    </xf>
    <xf numFmtId="165" fontId="28" fillId="0" borderId="16" xfId="0" applyNumberFormat="1" applyFont="1" applyBorder="1" applyAlignment="1">
      <alignment horizontal="left"/>
    </xf>
    <xf numFmtId="1" fontId="28" fillId="0" borderId="1" xfId="0" applyNumberFormat="1" applyFont="1" applyBorder="1" applyAlignment="1">
      <alignment horizontal="left"/>
    </xf>
    <xf numFmtId="0" fontId="26" fillId="0" borderId="9" xfId="0" applyFont="1" applyBorder="1" applyAlignment="1">
      <alignment horizontal="left" wrapText="1"/>
    </xf>
    <xf numFmtId="0" fontId="13" fillId="0" borderId="14" xfId="0" applyFont="1" applyBorder="1" applyAlignment="1">
      <alignment horizontal="left" wrapText="1"/>
    </xf>
    <xf numFmtId="165" fontId="13" fillId="0" borderId="13" xfId="0" applyNumberFormat="1" applyFont="1" applyBorder="1" applyAlignment="1">
      <alignment horizontal="left" wrapText="1"/>
    </xf>
    <xf numFmtId="0" fontId="13" fillId="0" borderId="4" xfId="0" applyFont="1" applyBorder="1" applyAlignment="1">
      <alignment horizontal="left"/>
    </xf>
    <xf numFmtId="0" fontId="13" fillId="0" borderId="16" xfId="0" applyFont="1" applyBorder="1" applyAlignment="1">
      <alignment horizontal="left" wrapText="1"/>
    </xf>
    <xf numFmtId="165" fontId="13" fillId="0" borderId="16" xfId="0" applyNumberFormat="1" applyFont="1" applyBorder="1" applyAlignment="1">
      <alignment horizontal="left" wrapText="1"/>
    </xf>
    <xf numFmtId="165" fontId="28" fillId="0" borderId="12" xfId="0" applyNumberFormat="1" applyFont="1" applyBorder="1" applyAlignment="1">
      <alignment horizontal="left"/>
    </xf>
    <xf numFmtId="0" fontId="26" fillId="0" borderId="12" xfId="0" applyFont="1" applyBorder="1" applyAlignment="1">
      <alignment horizontal="left" wrapText="1"/>
    </xf>
    <xf numFmtId="0" fontId="26" fillId="0" borderId="2" xfId="0" applyFont="1" applyBorder="1" applyAlignment="1">
      <alignment horizontal="left" wrapText="1"/>
    </xf>
    <xf numFmtId="0" fontId="26" fillId="0" borderId="3" xfId="0" applyFont="1" applyBorder="1" applyAlignment="1">
      <alignment horizontal="left" wrapText="1"/>
    </xf>
    <xf numFmtId="0" fontId="26" fillId="0" borderId="14" xfId="0" applyFont="1" applyBorder="1" applyAlignment="1">
      <alignment horizontal="left" wrapText="1"/>
    </xf>
    <xf numFmtId="2" fontId="13" fillId="0" borderId="0" xfId="0" applyNumberFormat="1" applyFont="1" applyAlignment="1">
      <alignment horizontal="left" wrapText="1"/>
    </xf>
    <xf numFmtId="165" fontId="26" fillId="0" borderId="8" xfId="0" applyNumberFormat="1" applyFont="1" applyBorder="1" applyAlignment="1">
      <alignment horizontal="left" wrapText="1"/>
    </xf>
    <xf numFmtId="2" fontId="28" fillId="0" borderId="2" xfId="0" applyNumberFormat="1" applyFont="1" applyBorder="1" applyAlignment="1">
      <alignment horizontal="left"/>
    </xf>
    <xf numFmtId="0" fontId="13" fillId="0" borderId="0" xfId="0" applyFont="1" applyAlignment="1">
      <alignment horizontal="left" textRotation="30"/>
    </xf>
    <xf numFmtId="0" fontId="13" fillId="9" borderId="5" xfId="0" applyFont="1" applyFill="1" applyBorder="1" applyAlignment="1">
      <alignment horizontal="left" textRotation="30"/>
    </xf>
    <xf numFmtId="0" fontId="13" fillId="9" borderId="6" xfId="0" applyFont="1" applyFill="1" applyBorder="1"/>
    <xf numFmtId="0" fontId="13" fillId="0" borderId="8" xfId="0" applyFont="1" applyBorder="1"/>
    <xf numFmtId="0" fontId="28" fillId="0" borderId="0" xfId="0" applyFont="1"/>
    <xf numFmtId="164" fontId="13" fillId="0" borderId="0" xfId="0" applyNumberFormat="1" applyFont="1"/>
    <xf numFmtId="164" fontId="28" fillId="0" borderId="2" xfId="0" applyNumberFormat="1" applyFont="1" applyBorder="1"/>
    <xf numFmtId="0" fontId="26" fillId="9" borderId="4" xfId="0" applyFont="1" applyFill="1" applyBorder="1"/>
    <xf numFmtId="0" fontId="26" fillId="9" borderId="5" xfId="0" applyFont="1" applyFill="1" applyBorder="1"/>
    <xf numFmtId="0" fontId="26" fillId="9" borderId="6" xfId="0" applyFont="1" applyFill="1" applyBorder="1"/>
    <xf numFmtId="0" fontId="26" fillId="0" borderId="13" xfId="0" applyFont="1" applyBorder="1"/>
    <xf numFmtId="1" fontId="13" fillId="0" borderId="4" xfId="0" applyNumberFormat="1" applyFont="1" applyBorder="1"/>
    <xf numFmtId="165" fontId="13" fillId="0" borderId="6" xfId="0" applyNumberFormat="1" applyFont="1" applyBorder="1"/>
    <xf numFmtId="0" fontId="26" fillId="0" borderId="14" xfId="0" applyFont="1" applyBorder="1"/>
    <xf numFmtId="1" fontId="13" fillId="0" borderId="7" xfId="0" applyNumberFormat="1" applyFont="1" applyBorder="1"/>
    <xf numFmtId="0" fontId="26" fillId="0" borderId="16" xfId="0" applyFont="1" applyBorder="1"/>
    <xf numFmtId="1" fontId="13" fillId="0" borderId="9" xfId="0" applyNumberFormat="1" applyFont="1" applyBorder="1"/>
    <xf numFmtId="1" fontId="27" fillId="0" borderId="2" xfId="0" applyNumberFormat="1" applyFont="1" applyBorder="1"/>
    <xf numFmtId="165" fontId="27" fillId="0" borderId="3" xfId="0" applyNumberFormat="1" applyFont="1" applyBorder="1"/>
    <xf numFmtId="165" fontId="13" fillId="0" borderId="5" xfId="0" applyNumberFormat="1" applyFont="1" applyBorder="1"/>
    <xf numFmtId="164" fontId="13" fillId="0" borderId="5" xfId="0" applyNumberFormat="1" applyFont="1" applyBorder="1"/>
    <xf numFmtId="164" fontId="13" fillId="0" borderId="10" xfId="0" applyNumberFormat="1" applyFont="1" applyBorder="1"/>
    <xf numFmtId="165" fontId="27" fillId="0" borderId="2" xfId="0" applyNumberFormat="1" applyFont="1" applyBorder="1"/>
    <xf numFmtId="164" fontId="27" fillId="0" borderId="2" xfId="0" applyNumberFormat="1" applyFont="1" applyBorder="1"/>
    <xf numFmtId="9" fontId="28" fillId="0" borderId="2" xfId="0" applyNumberFormat="1" applyFont="1" applyBorder="1"/>
    <xf numFmtId="1" fontId="28" fillId="0" borderId="0" xfId="0" applyNumberFormat="1" applyFont="1"/>
    <xf numFmtId="165" fontId="28" fillId="0" borderId="0" xfId="0" applyNumberFormat="1" applyFont="1"/>
    <xf numFmtId="1" fontId="27" fillId="0" borderId="2" xfId="0" applyNumberFormat="1" applyFont="1" applyBorder="1" applyAlignment="1">
      <alignment horizontal="right"/>
    </xf>
    <xf numFmtId="0" fontId="13" fillId="0" borderId="3" xfId="0" applyFont="1" applyBorder="1"/>
    <xf numFmtId="0" fontId="26" fillId="4" borderId="4" xfId="0" applyFont="1" applyFill="1" applyBorder="1"/>
    <xf numFmtId="0" fontId="13" fillId="4" borderId="5" xfId="0" applyFont="1" applyFill="1" applyBorder="1"/>
    <xf numFmtId="0" fontId="13" fillId="4" borderId="6" xfId="0" applyFont="1" applyFill="1" applyBorder="1"/>
    <xf numFmtId="0" fontId="13" fillId="4" borderId="9" xfId="0" applyFont="1" applyFill="1" applyBorder="1"/>
    <xf numFmtId="0" fontId="13" fillId="4" borderId="10" xfId="0" applyFont="1" applyFill="1" applyBorder="1"/>
    <xf numFmtId="0" fontId="13" fillId="4" borderId="11" xfId="0" applyFont="1" applyFill="1" applyBorder="1"/>
    <xf numFmtId="0" fontId="13" fillId="0" borderId="9" xfId="0" applyFont="1" applyBorder="1"/>
    <xf numFmtId="0" fontId="26" fillId="0" borderId="9" xfId="0" applyFont="1" applyBorder="1"/>
    <xf numFmtId="0" fontId="26" fillId="0" borderId="11" xfId="0" applyFont="1" applyBorder="1"/>
    <xf numFmtId="165" fontId="13" fillId="0" borderId="4" xfId="0" applyNumberFormat="1" applyFont="1" applyBorder="1"/>
    <xf numFmtId="165" fontId="13" fillId="0" borderId="13" xfId="0" applyNumberFormat="1" applyFont="1" applyBorder="1"/>
    <xf numFmtId="165" fontId="13" fillId="0" borderId="14" xfId="0" applyNumberFormat="1" applyFont="1" applyBorder="1"/>
    <xf numFmtId="165" fontId="13" fillId="0" borderId="7" xfId="0" applyNumberFormat="1" applyFont="1" applyBorder="1"/>
    <xf numFmtId="0" fontId="27" fillId="0" borderId="0" xfId="0" applyFont="1"/>
    <xf numFmtId="1" fontId="27" fillId="0" borderId="0" xfId="0" applyNumberFormat="1" applyFont="1"/>
    <xf numFmtId="0" fontId="13" fillId="0" borderId="16" xfId="0" applyFont="1" applyBorder="1"/>
    <xf numFmtId="165" fontId="13" fillId="0" borderId="9" xfId="0" applyNumberFormat="1" applyFont="1" applyBorder="1"/>
    <xf numFmtId="165" fontId="13" fillId="0" borderId="16" xfId="0" applyNumberFormat="1" applyFont="1" applyBorder="1"/>
    <xf numFmtId="0" fontId="13" fillId="0" borderId="12" xfId="0" applyFont="1" applyBorder="1"/>
    <xf numFmtId="0" fontId="26" fillId="0" borderId="2" xfId="0" applyFont="1" applyBorder="1"/>
    <xf numFmtId="0" fontId="26" fillId="0" borderId="12" xfId="0" applyFont="1" applyBorder="1"/>
    <xf numFmtId="0" fontId="26" fillId="4" borderId="9" xfId="0" applyFont="1" applyFill="1" applyBorder="1"/>
    <xf numFmtId="0" fontId="26" fillId="0" borderId="10" xfId="0" applyFont="1" applyBorder="1"/>
    <xf numFmtId="0" fontId="28" fillId="0" borderId="4" xfId="0" applyFont="1" applyBorder="1"/>
    <xf numFmtId="0" fontId="13" fillId="0" borderId="6" xfId="0" applyFont="1" applyBorder="1"/>
    <xf numFmtId="0" fontId="27" fillId="0" borderId="1" xfId="0" applyFont="1" applyBorder="1"/>
    <xf numFmtId="0" fontId="26" fillId="0" borderId="5" xfId="0" applyFont="1" applyBorder="1"/>
    <xf numFmtId="164" fontId="26" fillId="0" borderId="7" xfId="0" applyNumberFormat="1" applyFont="1" applyBorder="1"/>
    <xf numFmtId="165" fontId="26" fillId="0" borderId="0" xfId="0" applyNumberFormat="1" applyFont="1"/>
    <xf numFmtId="164" fontId="26" fillId="0" borderId="0" xfId="0" applyNumberFormat="1" applyFont="1"/>
    <xf numFmtId="165" fontId="26" fillId="0" borderId="8" xfId="0" applyNumberFormat="1" applyFont="1" applyBorder="1"/>
    <xf numFmtId="164" fontId="13" fillId="0" borderId="7" xfId="0" applyNumberFormat="1" applyFont="1" applyBorder="1"/>
    <xf numFmtId="164" fontId="13" fillId="0" borderId="9" xfId="0" applyNumberFormat="1" applyFont="1" applyBorder="1"/>
    <xf numFmtId="0" fontId="28" fillId="0" borderId="9" xfId="0" applyFont="1" applyBorder="1"/>
    <xf numFmtId="0" fontId="18" fillId="9" borderId="4" xfId="0" applyFont="1" applyFill="1" applyBorder="1"/>
    <xf numFmtId="0" fontId="18" fillId="9" borderId="5" xfId="0" applyFont="1" applyFill="1" applyBorder="1"/>
    <xf numFmtId="0" fontId="18" fillId="9" borderId="6" xfId="0" applyFont="1" applyFill="1" applyBorder="1"/>
    <xf numFmtId="0" fontId="13" fillId="0" borderId="5" xfId="0" applyFont="1" applyBorder="1" applyAlignment="1">
      <alignment horizontal="left"/>
    </xf>
    <xf numFmtId="164" fontId="13" fillId="0" borderId="5" xfId="0" applyNumberFormat="1" applyFont="1" applyBorder="1" applyAlignment="1">
      <alignment horizontal="left"/>
    </xf>
    <xf numFmtId="0" fontId="14" fillId="0" borderId="5" xfId="0" applyFont="1" applyBorder="1"/>
    <xf numFmtId="0" fontId="14" fillId="0" borderId="6" xfId="0" applyFont="1" applyBorder="1"/>
    <xf numFmtId="0" fontId="14" fillId="0" borderId="8" xfId="0" applyFont="1" applyBorder="1"/>
    <xf numFmtId="0" fontId="14" fillId="0" borderId="7" xfId="0" applyFont="1" applyBorder="1"/>
    <xf numFmtId="164" fontId="14" fillId="0" borderId="8" xfId="0" applyNumberFormat="1" applyFont="1" applyBorder="1"/>
    <xf numFmtId="0" fontId="14" fillId="0" borderId="9" xfId="0" applyFont="1" applyBorder="1"/>
    <xf numFmtId="0" fontId="14" fillId="0" borderId="10" xfId="0" applyFont="1" applyBorder="1"/>
    <xf numFmtId="0" fontId="14" fillId="0" borderId="11" xfId="0" applyFont="1" applyBorder="1"/>
    <xf numFmtId="164" fontId="13" fillId="0" borderId="10" xfId="0" applyNumberFormat="1" applyFont="1" applyBorder="1" applyAlignment="1">
      <alignment horizontal="left"/>
    </xf>
    <xf numFmtId="14" fontId="13" fillId="0" borderId="10" xfId="0" applyNumberFormat="1" applyFont="1" applyBorder="1" applyAlignment="1">
      <alignment horizontal="left"/>
    </xf>
    <xf numFmtId="169" fontId="13" fillId="0" borderId="5" xfId="0" applyNumberFormat="1" applyFont="1" applyBorder="1" applyAlignment="1">
      <alignment horizontal="left"/>
    </xf>
    <xf numFmtId="164" fontId="14" fillId="0" borderId="11" xfId="0" applyNumberFormat="1" applyFont="1" applyBorder="1"/>
    <xf numFmtId="169" fontId="14" fillId="0" borderId="5" xfId="0" applyNumberFormat="1" applyFont="1" applyBorder="1"/>
    <xf numFmtId="0" fontId="14" fillId="9" borderId="5" xfId="0" applyFont="1" applyFill="1" applyBorder="1"/>
    <xf numFmtId="0" fontId="14" fillId="9" borderId="6" xfId="0" applyFont="1" applyFill="1" applyBorder="1"/>
    <xf numFmtId="0" fontId="14" fillId="9" borderId="7" xfId="0" applyFont="1" applyFill="1" applyBorder="1"/>
    <xf numFmtId="0" fontId="14" fillId="9" borderId="0" xfId="0" applyFont="1" applyFill="1"/>
    <xf numFmtId="0" fontId="14" fillId="9" borderId="8" xfId="0" applyFont="1" applyFill="1" applyBorder="1"/>
    <xf numFmtId="164" fontId="14" fillId="0" borderId="0" xfId="0" applyNumberFormat="1" applyFont="1"/>
    <xf numFmtId="164" fontId="14" fillId="0" borderId="10" xfId="0" applyNumberFormat="1" applyFont="1" applyBorder="1"/>
    <xf numFmtId="0" fontId="42" fillId="0" borderId="1" xfId="0" applyFont="1" applyBorder="1"/>
    <xf numFmtId="0" fontId="42" fillId="0" borderId="2" xfId="0" applyFont="1" applyBorder="1"/>
    <xf numFmtId="164" fontId="42" fillId="0" borderId="3" xfId="0" applyNumberFormat="1" applyFont="1" applyBorder="1"/>
    <xf numFmtId="0" fontId="18" fillId="9" borderId="7" xfId="0" applyFont="1" applyFill="1" applyBorder="1"/>
    <xf numFmtId="0" fontId="18" fillId="9" borderId="9" xfId="0" applyFont="1" applyFill="1" applyBorder="1"/>
    <xf numFmtId="18" fontId="13" fillId="0" borderId="0" xfId="0" applyNumberFormat="1" applyFont="1"/>
    <xf numFmtId="0" fontId="45" fillId="0" borderId="0" xfId="0" applyFont="1"/>
    <xf numFmtId="0" fontId="38" fillId="0" borderId="0" xfId="0" applyFont="1" applyAlignment="1">
      <alignment horizontal="left"/>
    </xf>
    <xf numFmtId="165" fontId="44" fillId="0" borderId="0" xfId="0" applyNumberFormat="1" applyFont="1"/>
    <xf numFmtId="168" fontId="19" fillId="0" borderId="0" xfId="0" applyNumberFormat="1" applyFont="1"/>
    <xf numFmtId="164" fontId="32" fillId="0" borderId="2" xfId="0" applyNumberFormat="1" applyFont="1" applyBorder="1"/>
    <xf numFmtId="0" fontId="42" fillId="16" borderId="0" xfId="0" applyFont="1" applyFill="1"/>
    <xf numFmtId="0" fontId="14" fillId="16" borderId="0" xfId="0" applyFont="1" applyFill="1"/>
    <xf numFmtId="0" fontId="42" fillId="14" borderId="0" xfId="0" applyFont="1" applyFill="1"/>
    <xf numFmtId="0" fontId="14" fillId="14" borderId="0" xfId="0" applyFont="1" applyFill="1"/>
    <xf numFmtId="0" fontId="13" fillId="16" borderId="0" xfId="0" applyFont="1" applyFill="1" applyAlignment="1">
      <alignment horizontal="left"/>
    </xf>
    <xf numFmtId="0" fontId="14" fillId="12" borderId="0" xfId="0" applyFont="1" applyFill="1"/>
    <xf numFmtId="0" fontId="14" fillId="15" borderId="0" xfId="0" applyFont="1" applyFill="1"/>
    <xf numFmtId="0" fontId="14" fillId="17" borderId="0" xfId="0" applyFont="1" applyFill="1"/>
    <xf numFmtId="0" fontId="42" fillId="17" borderId="0" xfId="0" applyFont="1" applyFill="1"/>
    <xf numFmtId="0" fontId="42" fillId="12" borderId="0" xfId="0" applyFont="1" applyFill="1"/>
    <xf numFmtId="0" fontId="42" fillId="15" borderId="0" xfId="0" applyFont="1" applyFill="1"/>
    <xf numFmtId="14" fontId="39" fillId="0" borderId="0" xfId="0" applyNumberFormat="1" applyFont="1"/>
    <xf numFmtId="2" fontId="4" fillId="0" borderId="0" xfId="0" applyNumberFormat="1" applyFont="1" applyAlignment="1">
      <alignment horizontal="left"/>
    </xf>
    <xf numFmtId="0" fontId="46" fillId="0" borderId="12" xfId="0" applyFont="1" applyBorder="1" applyAlignment="1">
      <alignment horizontal="right" vertical="center" wrapText="1"/>
    </xf>
    <xf numFmtId="0" fontId="46" fillId="0" borderId="16" xfId="0" applyFont="1" applyBorder="1" applyAlignment="1">
      <alignment horizontal="right" vertical="center" wrapText="1"/>
    </xf>
    <xf numFmtId="1" fontId="6" fillId="0" borderId="2" xfId="0" applyNumberFormat="1" applyFont="1" applyBorder="1" applyAlignment="1">
      <alignment horizontal="left"/>
    </xf>
    <xf numFmtId="1" fontId="6" fillId="0" borderId="3" xfId="0" applyNumberFormat="1" applyFont="1" applyBorder="1" applyAlignment="1">
      <alignment horizontal="left"/>
    </xf>
    <xf numFmtId="0" fontId="5" fillId="4" borderId="0" xfId="0" applyFont="1" applyFill="1" applyAlignment="1">
      <alignment horizontal="left"/>
    </xf>
    <xf numFmtId="0" fontId="8" fillId="4" borderId="0" xfId="0" applyFont="1" applyFill="1"/>
    <xf numFmtId="1" fontId="26" fillId="0" borderId="10" xfId="0" applyNumberFormat="1" applyFont="1" applyBorder="1" applyAlignment="1">
      <alignment horizontal="left"/>
    </xf>
    <xf numFmtId="164" fontId="28" fillId="0" borderId="10" xfId="0" applyNumberFormat="1" applyFont="1" applyBorder="1" applyAlignment="1">
      <alignment horizontal="left"/>
    </xf>
    <xf numFmtId="169" fontId="13" fillId="7" borderId="4" xfId="0" applyNumberFormat="1" applyFont="1" applyFill="1" applyBorder="1" applyAlignment="1">
      <alignment horizontal="left"/>
    </xf>
    <xf numFmtId="169" fontId="13" fillId="7" borderId="6" xfId="0" applyNumberFormat="1" applyFont="1" applyFill="1" applyBorder="1" applyAlignment="1">
      <alignment horizontal="left"/>
    </xf>
    <xf numFmtId="169" fontId="13" fillId="7" borderId="7" xfId="0" applyNumberFormat="1" applyFont="1" applyFill="1" applyBorder="1" applyAlignment="1">
      <alignment horizontal="left"/>
    </xf>
    <xf numFmtId="169" fontId="13" fillId="7" borderId="8" xfId="0" applyNumberFormat="1" applyFont="1" applyFill="1" applyBorder="1" applyAlignment="1">
      <alignment horizontal="left"/>
    </xf>
    <xf numFmtId="169" fontId="13" fillId="7" borderId="9" xfId="0" applyNumberFormat="1" applyFont="1" applyFill="1" applyBorder="1" applyAlignment="1">
      <alignment horizontal="left"/>
    </xf>
    <xf numFmtId="169" fontId="4" fillId="0" borderId="0" xfId="0" applyNumberFormat="1" applyFont="1" applyAlignment="1">
      <alignment horizontal="left"/>
    </xf>
    <xf numFmtId="1" fontId="26" fillId="0" borderId="0" xfId="0" applyNumberFormat="1" applyFont="1" applyAlignment="1">
      <alignment horizontal="left"/>
    </xf>
    <xf numFmtId="169" fontId="13" fillId="7" borderId="11" xfId="0" applyNumberFormat="1" applyFont="1" applyFill="1" applyBorder="1" applyAlignment="1">
      <alignment horizontal="left"/>
    </xf>
    <xf numFmtId="0" fontId="47" fillId="0" borderId="0" xfId="0" applyFont="1" applyAlignment="1">
      <alignment horizontal="left"/>
    </xf>
    <xf numFmtId="0" fontId="48" fillId="4" borderId="0" xfId="0" applyFont="1" applyFill="1" applyAlignment="1">
      <alignment horizontal="left" textRotation="30" wrapText="1"/>
    </xf>
    <xf numFmtId="169" fontId="47" fillId="0" borderId="0" xfId="0" applyNumberFormat="1" applyFont="1" applyAlignment="1">
      <alignment horizontal="left"/>
    </xf>
    <xf numFmtId="169" fontId="48" fillId="0" borderId="0" xfId="0" applyNumberFormat="1" applyFont="1" applyAlignment="1">
      <alignment horizontal="left"/>
    </xf>
    <xf numFmtId="0" fontId="47" fillId="0" borderId="2" xfId="0" applyFont="1" applyBorder="1" applyAlignment="1">
      <alignment horizontal="left"/>
    </xf>
    <xf numFmtId="0" fontId="49" fillId="0" borderId="0" xfId="0" applyFont="1" applyAlignment="1">
      <alignment horizontal="left"/>
    </xf>
    <xf numFmtId="14" fontId="6" fillId="8" borderId="0" xfId="0" applyNumberFormat="1" applyFont="1" applyFill="1" applyAlignment="1">
      <alignment horizontal="left"/>
    </xf>
    <xf numFmtId="14" fontId="6" fillId="8" borderId="8" xfId="0" applyNumberFormat="1" applyFont="1" applyFill="1" applyBorder="1" applyAlignment="1">
      <alignment horizontal="left"/>
    </xf>
    <xf numFmtId="14" fontId="6" fillId="8" borderId="7" xfId="0" applyNumberFormat="1" applyFont="1" applyFill="1" applyBorder="1" applyAlignment="1">
      <alignment horizontal="left"/>
    </xf>
    <xf numFmtId="0" fontId="50" fillId="8" borderId="0" xfId="0" applyFont="1" applyFill="1" applyAlignment="1">
      <alignment horizontal="left"/>
    </xf>
    <xf numFmtId="0" fontId="1" fillId="16" borderId="0" xfId="0" applyFont="1" applyFill="1"/>
    <xf numFmtId="0" fontId="1" fillId="8" borderId="0" xfId="0" applyFont="1" applyFill="1"/>
    <xf numFmtId="165" fontId="28" fillId="0" borderId="10" xfId="0" applyNumberFormat="1" applyFont="1" applyBorder="1" applyAlignment="1">
      <alignment horizontal="left"/>
    </xf>
    <xf numFmtId="165" fontId="28" fillId="0" borderId="11" xfId="0" applyNumberFormat="1" applyFont="1" applyBorder="1" applyAlignment="1">
      <alignment horizontal="left"/>
    </xf>
    <xf numFmtId="0" fontId="14" fillId="8" borderId="0" xfId="0" applyFont="1" applyFill="1"/>
    <xf numFmtId="169" fontId="13" fillId="0" borderId="0" xfId="0" applyNumberFormat="1" applyFont="1"/>
    <xf numFmtId="169" fontId="13" fillId="0" borderId="10" xfId="0" applyNumberFormat="1" applyFont="1" applyBorder="1"/>
    <xf numFmtId="0" fontId="15" fillId="0" borderId="0" xfId="0" applyFont="1" applyAlignment="1">
      <alignment horizontal="left" wrapText="1"/>
    </xf>
    <xf numFmtId="0" fontId="30" fillId="4" borderId="1" xfId="0" applyFont="1" applyFill="1" applyBorder="1" applyAlignment="1">
      <alignment wrapText="1"/>
    </xf>
    <xf numFmtId="0" fontId="39" fillId="4" borderId="3" xfId="0" applyFont="1" applyFill="1" applyBorder="1" applyAlignment="1">
      <alignment wrapText="1"/>
    </xf>
    <xf numFmtId="0" fontId="30" fillId="4" borderId="1" xfId="0" applyFont="1" applyFill="1" applyBorder="1" applyAlignment="1">
      <alignment horizontal="left" wrapText="1"/>
    </xf>
    <xf numFmtId="0" fontId="39" fillId="0" borderId="3" xfId="0" applyFont="1" applyBorder="1" applyAlignment="1">
      <alignment horizontal="left" wrapText="1"/>
    </xf>
    <xf numFmtId="0" fontId="39" fillId="4" borderId="3" xfId="0" applyFont="1" applyFill="1" applyBorder="1" applyAlignment="1">
      <alignment horizontal="left" wrapText="1"/>
    </xf>
  </cellXfs>
  <cellStyles count="296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366" builtinId="8" hidden="1"/>
    <cellStyle name="Lien hypertexte" xfId="368" builtinId="8" hidden="1"/>
    <cellStyle name="Lien hypertexte" xfId="370" builtinId="8" hidden="1"/>
    <cellStyle name="Lien hypertexte" xfId="372" builtinId="8" hidden="1"/>
    <cellStyle name="Lien hypertexte" xfId="374" builtinId="8" hidden="1"/>
    <cellStyle name="Lien hypertexte" xfId="376" builtinId="8" hidden="1"/>
    <cellStyle name="Lien hypertexte" xfId="378" builtinId="8" hidden="1"/>
    <cellStyle name="Lien hypertexte" xfId="380" builtinId="8" hidden="1"/>
    <cellStyle name="Lien hypertexte" xfId="382" builtinId="8" hidden="1"/>
    <cellStyle name="Lien hypertexte" xfId="384" builtinId="8" hidden="1"/>
    <cellStyle name="Lien hypertexte" xfId="386" builtinId="8" hidden="1"/>
    <cellStyle name="Lien hypertexte" xfId="388" builtinId="8" hidden="1"/>
    <cellStyle name="Lien hypertexte" xfId="390" builtinId="8" hidden="1"/>
    <cellStyle name="Lien hypertexte" xfId="392" builtinId="8" hidden="1"/>
    <cellStyle name="Lien hypertexte" xfId="394" builtinId="8" hidden="1"/>
    <cellStyle name="Lien hypertexte" xfId="396" builtinId="8" hidden="1"/>
    <cellStyle name="Lien hypertexte" xfId="398" builtinId="8" hidden="1"/>
    <cellStyle name="Lien hypertexte" xfId="400" builtinId="8" hidden="1"/>
    <cellStyle name="Lien hypertexte" xfId="402" builtinId="8" hidden="1"/>
    <cellStyle name="Lien hypertexte" xfId="404" builtinId="8" hidden="1"/>
    <cellStyle name="Lien hypertexte" xfId="406" builtinId="8" hidden="1"/>
    <cellStyle name="Lien hypertexte" xfId="408" builtinId="8" hidden="1"/>
    <cellStyle name="Lien hypertexte" xfId="410" builtinId="8" hidden="1"/>
    <cellStyle name="Lien hypertexte" xfId="412" builtinId="8" hidden="1"/>
    <cellStyle name="Lien hypertexte" xfId="414" builtinId="8" hidden="1"/>
    <cellStyle name="Lien hypertexte" xfId="416" builtinId="8" hidden="1"/>
    <cellStyle name="Lien hypertexte" xfId="418" builtinId="8" hidden="1"/>
    <cellStyle name="Lien hypertexte" xfId="420" builtinId="8" hidden="1"/>
    <cellStyle name="Lien hypertexte" xfId="422" builtinId="8" hidden="1"/>
    <cellStyle name="Lien hypertexte" xfId="424" builtinId="8" hidden="1"/>
    <cellStyle name="Lien hypertexte" xfId="426" builtinId="8" hidden="1"/>
    <cellStyle name="Lien hypertexte" xfId="428" builtinId="8" hidden="1"/>
    <cellStyle name="Lien hypertexte" xfId="430" builtinId="8" hidden="1"/>
    <cellStyle name="Lien hypertexte" xfId="432" builtinId="8" hidden="1"/>
    <cellStyle name="Lien hypertexte" xfId="434" builtinId="8" hidden="1"/>
    <cellStyle name="Lien hypertexte" xfId="436" builtinId="8" hidden="1"/>
    <cellStyle name="Lien hypertexte" xfId="438" builtinId="8" hidden="1"/>
    <cellStyle name="Lien hypertexte" xfId="440" builtinId="8" hidden="1"/>
    <cellStyle name="Lien hypertexte" xfId="442" builtinId="8" hidden="1"/>
    <cellStyle name="Lien hypertexte" xfId="444" builtinId="8" hidden="1"/>
    <cellStyle name="Lien hypertexte" xfId="446" builtinId="8" hidden="1"/>
    <cellStyle name="Lien hypertexte" xfId="448" builtinId="8" hidden="1"/>
    <cellStyle name="Lien hypertexte" xfId="450" builtinId="8" hidden="1"/>
    <cellStyle name="Lien hypertexte" xfId="452" builtinId="8" hidden="1"/>
    <cellStyle name="Lien hypertexte" xfId="454" builtinId="8" hidden="1"/>
    <cellStyle name="Lien hypertexte" xfId="456" builtinId="8" hidden="1"/>
    <cellStyle name="Lien hypertexte" xfId="458" builtinId="8" hidden="1"/>
    <cellStyle name="Lien hypertexte" xfId="460" builtinId="8" hidden="1"/>
    <cellStyle name="Lien hypertexte" xfId="462" builtinId="8" hidden="1"/>
    <cellStyle name="Lien hypertexte" xfId="464" builtinId="8" hidden="1"/>
    <cellStyle name="Lien hypertexte" xfId="466" builtinId="8" hidden="1"/>
    <cellStyle name="Lien hypertexte" xfId="468" builtinId="8" hidden="1"/>
    <cellStyle name="Lien hypertexte" xfId="470" builtinId="8" hidden="1"/>
    <cellStyle name="Lien hypertexte" xfId="472" builtinId="8" hidden="1"/>
    <cellStyle name="Lien hypertexte" xfId="474" builtinId="8" hidden="1"/>
    <cellStyle name="Lien hypertexte" xfId="476" builtinId="8" hidden="1"/>
    <cellStyle name="Lien hypertexte" xfId="478" builtinId="8" hidden="1"/>
    <cellStyle name="Lien hypertexte" xfId="480" builtinId="8" hidden="1"/>
    <cellStyle name="Lien hypertexte" xfId="482" builtinId="8" hidden="1"/>
    <cellStyle name="Lien hypertexte" xfId="484" builtinId="8" hidden="1"/>
    <cellStyle name="Lien hypertexte" xfId="486"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0" builtinId="8" hidden="1"/>
    <cellStyle name="Lien hypertexte" xfId="762" builtinId="8" hidden="1"/>
    <cellStyle name="Lien hypertexte" xfId="764" builtinId="8" hidden="1"/>
    <cellStyle name="Lien hypertexte" xfId="766" builtinId="8" hidden="1"/>
    <cellStyle name="Lien hypertexte" xfId="768" builtinId="8" hidden="1"/>
    <cellStyle name="Lien hypertexte" xfId="770" builtinId="8" hidden="1"/>
    <cellStyle name="Lien hypertexte" xfId="772" builtinId="8" hidden="1"/>
    <cellStyle name="Lien hypertexte" xfId="774" builtinId="8" hidden="1"/>
    <cellStyle name="Lien hypertexte" xfId="776" builtinId="8" hidden="1"/>
    <cellStyle name="Lien hypertexte" xfId="778" builtinId="8" hidden="1"/>
    <cellStyle name="Lien hypertexte" xfId="780" builtinId="8" hidden="1"/>
    <cellStyle name="Lien hypertexte" xfId="782" builtinId="8" hidden="1"/>
    <cellStyle name="Lien hypertexte" xfId="784" builtinId="8" hidden="1"/>
    <cellStyle name="Lien hypertexte" xfId="786" builtinId="8" hidden="1"/>
    <cellStyle name="Lien hypertexte" xfId="788" builtinId="8" hidden="1"/>
    <cellStyle name="Lien hypertexte" xfId="790" builtinId="8" hidden="1"/>
    <cellStyle name="Lien hypertexte" xfId="792" builtinId="8" hidden="1"/>
    <cellStyle name="Lien hypertexte" xfId="794" builtinId="8" hidden="1"/>
    <cellStyle name="Lien hypertexte" xfId="796" builtinId="8" hidden="1"/>
    <cellStyle name="Lien hypertexte" xfId="798" builtinId="8" hidden="1"/>
    <cellStyle name="Lien hypertexte" xfId="800" builtinId="8" hidden="1"/>
    <cellStyle name="Lien hypertexte" xfId="802" builtinId="8" hidden="1"/>
    <cellStyle name="Lien hypertexte" xfId="804" builtinId="8" hidden="1"/>
    <cellStyle name="Lien hypertexte" xfId="806" builtinId="8" hidden="1"/>
    <cellStyle name="Lien hypertexte" xfId="808" builtinId="8" hidden="1"/>
    <cellStyle name="Lien hypertexte" xfId="810" builtinId="8" hidden="1"/>
    <cellStyle name="Lien hypertexte" xfId="812" builtinId="8" hidden="1"/>
    <cellStyle name="Lien hypertexte" xfId="814" builtinId="8" hidden="1"/>
    <cellStyle name="Lien hypertexte" xfId="816" builtinId="8" hidden="1"/>
    <cellStyle name="Lien hypertexte" xfId="818" builtinId="8" hidden="1"/>
    <cellStyle name="Lien hypertexte" xfId="820" builtinId="8" hidden="1"/>
    <cellStyle name="Lien hypertexte" xfId="822" builtinId="8" hidden="1"/>
    <cellStyle name="Lien hypertexte" xfId="824" builtinId="8" hidden="1"/>
    <cellStyle name="Lien hypertexte" xfId="826" builtinId="8" hidden="1"/>
    <cellStyle name="Lien hypertexte" xfId="828" builtinId="8" hidden="1"/>
    <cellStyle name="Lien hypertexte" xfId="830" builtinId="8" hidden="1"/>
    <cellStyle name="Lien hypertexte" xfId="832" builtinId="8" hidden="1"/>
    <cellStyle name="Lien hypertexte" xfId="834" builtinId="8" hidden="1"/>
    <cellStyle name="Lien hypertexte" xfId="836" builtinId="8" hidden="1"/>
    <cellStyle name="Lien hypertexte" xfId="838" builtinId="8" hidden="1"/>
    <cellStyle name="Lien hypertexte" xfId="840" builtinId="8" hidden="1"/>
    <cellStyle name="Lien hypertexte" xfId="842" builtinId="8" hidden="1"/>
    <cellStyle name="Lien hypertexte" xfId="844" builtinId="8" hidden="1"/>
    <cellStyle name="Lien hypertexte" xfId="846" builtinId="8" hidden="1"/>
    <cellStyle name="Lien hypertexte" xfId="848" builtinId="8" hidden="1"/>
    <cellStyle name="Lien hypertexte" xfId="850" builtinId="8" hidden="1"/>
    <cellStyle name="Lien hypertexte" xfId="852" builtinId="8" hidden="1"/>
    <cellStyle name="Lien hypertexte" xfId="854" builtinId="8" hidden="1"/>
    <cellStyle name="Lien hypertexte" xfId="856" builtinId="8" hidden="1"/>
    <cellStyle name="Lien hypertexte" xfId="858" builtinId="8" hidden="1"/>
    <cellStyle name="Lien hypertexte" xfId="860" builtinId="8" hidden="1"/>
    <cellStyle name="Lien hypertexte" xfId="862" builtinId="8" hidden="1"/>
    <cellStyle name="Lien hypertexte" xfId="864" builtinId="8" hidden="1"/>
    <cellStyle name="Lien hypertexte" xfId="866" builtinId="8" hidden="1"/>
    <cellStyle name="Lien hypertexte" xfId="868" builtinId="8" hidden="1"/>
    <cellStyle name="Lien hypertexte" xfId="870" builtinId="8" hidden="1"/>
    <cellStyle name="Lien hypertexte" xfId="872" builtinId="8" hidden="1"/>
    <cellStyle name="Lien hypertexte" xfId="874" builtinId="8" hidden="1"/>
    <cellStyle name="Lien hypertexte" xfId="876" builtinId="8" hidden="1"/>
    <cellStyle name="Lien hypertexte" xfId="878" builtinId="8" hidden="1"/>
    <cellStyle name="Lien hypertexte" xfId="880" builtinId="8" hidden="1"/>
    <cellStyle name="Lien hypertexte" xfId="882" builtinId="8" hidden="1"/>
    <cellStyle name="Lien hypertexte" xfId="884" builtinId="8" hidden="1"/>
    <cellStyle name="Lien hypertexte" xfId="886" builtinId="8" hidden="1"/>
    <cellStyle name="Lien hypertexte" xfId="888" builtinId="8" hidden="1"/>
    <cellStyle name="Lien hypertexte" xfId="890" builtinId="8" hidden="1"/>
    <cellStyle name="Lien hypertexte" xfId="892" builtinId="8" hidden="1"/>
    <cellStyle name="Lien hypertexte" xfId="894" builtinId="8" hidden="1"/>
    <cellStyle name="Lien hypertexte" xfId="896" builtinId="8" hidden="1"/>
    <cellStyle name="Lien hypertexte" xfId="898" builtinId="8" hidden="1"/>
    <cellStyle name="Lien hypertexte" xfId="900" builtinId="8" hidden="1"/>
    <cellStyle name="Lien hypertexte" xfId="902" builtinId="8" hidden="1"/>
    <cellStyle name="Lien hypertexte" xfId="904" builtinId="8" hidden="1"/>
    <cellStyle name="Lien hypertexte" xfId="906" builtinId="8" hidden="1"/>
    <cellStyle name="Lien hypertexte" xfId="908" builtinId="8" hidden="1"/>
    <cellStyle name="Lien hypertexte" xfId="910" builtinId="8" hidden="1"/>
    <cellStyle name="Lien hypertexte" xfId="912" builtinId="8" hidden="1"/>
    <cellStyle name="Lien hypertexte" xfId="914" builtinId="8" hidden="1"/>
    <cellStyle name="Lien hypertexte" xfId="916" builtinId="8" hidden="1"/>
    <cellStyle name="Lien hypertexte" xfId="918" builtinId="8" hidden="1"/>
    <cellStyle name="Lien hypertexte" xfId="920" builtinId="8" hidden="1"/>
    <cellStyle name="Lien hypertexte" xfId="922" builtinId="8" hidden="1"/>
    <cellStyle name="Lien hypertexte" xfId="924" builtinId="8" hidden="1"/>
    <cellStyle name="Lien hypertexte" xfId="926" builtinId="8" hidden="1"/>
    <cellStyle name="Lien hypertexte" xfId="928" builtinId="8" hidden="1"/>
    <cellStyle name="Lien hypertexte" xfId="930" builtinId="8" hidden="1"/>
    <cellStyle name="Lien hypertexte" xfId="932" builtinId="8" hidden="1"/>
    <cellStyle name="Lien hypertexte" xfId="934" builtinId="8" hidden="1"/>
    <cellStyle name="Lien hypertexte" xfId="936" builtinId="8" hidden="1"/>
    <cellStyle name="Lien hypertexte" xfId="938" builtinId="8" hidden="1"/>
    <cellStyle name="Lien hypertexte" xfId="940" builtinId="8" hidden="1"/>
    <cellStyle name="Lien hypertexte" xfId="942" builtinId="8" hidden="1"/>
    <cellStyle name="Lien hypertexte" xfId="944" builtinId="8" hidden="1"/>
    <cellStyle name="Lien hypertexte" xfId="946" builtinId="8" hidden="1"/>
    <cellStyle name="Lien hypertexte" xfId="948" builtinId="8" hidden="1"/>
    <cellStyle name="Lien hypertexte" xfId="950" builtinId="8" hidden="1"/>
    <cellStyle name="Lien hypertexte" xfId="952" builtinId="8" hidden="1"/>
    <cellStyle name="Lien hypertexte" xfId="954" builtinId="8" hidden="1"/>
    <cellStyle name="Lien hypertexte" xfId="956" builtinId="8" hidden="1"/>
    <cellStyle name="Lien hypertexte" xfId="958" builtinId="8" hidden="1"/>
    <cellStyle name="Lien hypertexte" xfId="960" builtinId="8" hidden="1"/>
    <cellStyle name="Lien hypertexte" xfId="962" builtinId="8" hidden="1"/>
    <cellStyle name="Lien hypertexte" xfId="964" builtinId="8" hidden="1"/>
    <cellStyle name="Lien hypertexte" xfId="966" builtinId="8" hidden="1"/>
    <cellStyle name="Lien hypertexte" xfId="968" builtinId="8" hidden="1"/>
    <cellStyle name="Lien hypertexte" xfId="970" builtinId="8" hidden="1"/>
    <cellStyle name="Lien hypertexte" xfId="972" builtinId="8" hidden="1"/>
    <cellStyle name="Lien hypertexte" xfId="974" builtinId="8" hidden="1"/>
    <cellStyle name="Lien hypertexte" xfId="976" builtinId="8" hidden="1"/>
    <cellStyle name="Lien hypertexte" xfId="978" builtinId="8" hidden="1"/>
    <cellStyle name="Lien hypertexte" xfId="980" builtinId="8" hidden="1"/>
    <cellStyle name="Lien hypertexte" xfId="982" builtinId="8" hidden="1"/>
    <cellStyle name="Lien hypertexte" xfId="984" builtinId="8" hidden="1"/>
    <cellStyle name="Lien hypertexte" xfId="986" builtinId="8" hidden="1"/>
    <cellStyle name="Lien hypertexte" xfId="988" builtinId="8" hidden="1"/>
    <cellStyle name="Lien hypertexte" xfId="990" builtinId="8" hidden="1"/>
    <cellStyle name="Lien hypertexte" xfId="992" builtinId="8" hidden="1"/>
    <cellStyle name="Lien hypertexte" xfId="994" builtinId="8" hidden="1"/>
    <cellStyle name="Lien hypertexte" xfId="996" builtinId="8" hidden="1"/>
    <cellStyle name="Lien hypertexte" xfId="998" builtinId="8" hidden="1"/>
    <cellStyle name="Lien hypertexte" xfId="1000" builtinId="8" hidden="1"/>
    <cellStyle name="Lien hypertexte" xfId="1002" builtinId="8" hidden="1"/>
    <cellStyle name="Lien hypertexte" xfId="1004" builtinId="8" hidden="1"/>
    <cellStyle name="Lien hypertexte" xfId="1006" builtinId="8" hidden="1"/>
    <cellStyle name="Lien hypertexte" xfId="1008" builtinId="8" hidden="1"/>
    <cellStyle name="Lien hypertexte" xfId="1010" builtinId="8" hidden="1"/>
    <cellStyle name="Lien hypertexte" xfId="1012" builtinId="8" hidden="1"/>
    <cellStyle name="Lien hypertexte" xfId="1014" builtinId="8" hidden="1"/>
    <cellStyle name="Lien hypertexte" xfId="1016" builtinId="8" hidden="1"/>
    <cellStyle name="Lien hypertexte" xfId="1018" builtinId="8" hidden="1"/>
    <cellStyle name="Lien hypertexte" xfId="1020" builtinId="8" hidden="1"/>
    <cellStyle name="Lien hypertexte" xfId="1022" builtinId="8" hidden="1"/>
    <cellStyle name="Lien hypertexte" xfId="1024" builtinId="8" hidden="1"/>
    <cellStyle name="Lien hypertexte" xfId="1026" builtinId="8" hidden="1"/>
    <cellStyle name="Lien hypertexte" xfId="1028" builtinId="8" hidden="1"/>
    <cellStyle name="Lien hypertexte" xfId="1030" builtinId="8" hidden="1"/>
    <cellStyle name="Lien hypertexte" xfId="1032" builtinId="8" hidden="1"/>
    <cellStyle name="Lien hypertexte" xfId="1034" builtinId="8" hidden="1"/>
    <cellStyle name="Lien hypertexte" xfId="1036" builtinId="8" hidden="1"/>
    <cellStyle name="Lien hypertexte" xfId="1038" builtinId="8" hidden="1"/>
    <cellStyle name="Lien hypertexte" xfId="1040" builtinId="8" hidden="1"/>
    <cellStyle name="Lien hypertexte" xfId="1042" builtinId="8" hidden="1"/>
    <cellStyle name="Lien hypertexte" xfId="1044" builtinId="8" hidden="1"/>
    <cellStyle name="Lien hypertexte" xfId="1046" builtinId="8" hidden="1"/>
    <cellStyle name="Lien hypertexte" xfId="1048" builtinId="8" hidden="1"/>
    <cellStyle name="Lien hypertexte" xfId="1050" builtinId="8" hidden="1"/>
    <cellStyle name="Lien hypertexte" xfId="1052" builtinId="8" hidden="1"/>
    <cellStyle name="Lien hypertexte" xfId="1054" builtinId="8" hidden="1"/>
    <cellStyle name="Lien hypertexte" xfId="1056" builtinId="8" hidden="1"/>
    <cellStyle name="Lien hypertexte" xfId="1058" builtinId="8" hidden="1"/>
    <cellStyle name="Lien hypertexte" xfId="1060" builtinId="8" hidden="1"/>
    <cellStyle name="Lien hypertexte" xfId="1062" builtinId="8" hidden="1"/>
    <cellStyle name="Lien hypertexte" xfId="1064" builtinId="8" hidden="1"/>
    <cellStyle name="Lien hypertexte" xfId="1066" builtinId="8" hidden="1"/>
    <cellStyle name="Lien hypertexte" xfId="1068" builtinId="8" hidden="1"/>
    <cellStyle name="Lien hypertexte" xfId="1070" builtinId="8" hidden="1"/>
    <cellStyle name="Lien hypertexte" xfId="1072" builtinId="8" hidden="1"/>
    <cellStyle name="Lien hypertexte" xfId="1074" builtinId="8" hidden="1"/>
    <cellStyle name="Lien hypertexte" xfId="1076" builtinId="8" hidden="1"/>
    <cellStyle name="Lien hypertexte" xfId="1078" builtinId="8" hidden="1"/>
    <cellStyle name="Lien hypertexte" xfId="1080" builtinId="8" hidden="1"/>
    <cellStyle name="Lien hypertexte" xfId="1082" builtinId="8" hidden="1"/>
    <cellStyle name="Lien hypertexte" xfId="1084" builtinId="8" hidden="1"/>
    <cellStyle name="Lien hypertexte" xfId="1086" builtinId="8" hidden="1"/>
    <cellStyle name="Lien hypertexte" xfId="1088" builtinId="8" hidden="1"/>
    <cellStyle name="Lien hypertexte" xfId="1090" builtinId="8" hidden="1"/>
    <cellStyle name="Lien hypertexte" xfId="1092" builtinId="8" hidden="1"/>
    <cellStyle name="Lien hypertexte" xfId="1094" builtinId="8" hidden="1"/>
    <cellStyle name="Lien hypertexte" xfId="1096" builtinId="8" hidden="1"/>
    <cellStyle name="Lien hypertexte" xfId="1098" builtinId="8" hidden="1"/>
    <cellStyle name="Lien hypertexte" xfId="1100" builtinId="8" hidden="1"/>
    <cellStyle name="Lien hypertexte" xfId="1102" builtinId="8" hidden="1"/>
    <cellStyle name="Lien hypertexte" xfId="1104" builtinId="8" hidden="1"/>
    <cellStyle name="Lien hypertexte" xfId="1106" builtinId="8" hidden="1"/>
    <cellStyle name="Lien hypertexte" xfId="1108" builtinId="8" hidden="1"/>
    <cellStyle name="Lien hypertexte" xfId="1110" builtinId="8" hidden="1"/>
    <cellStyle name="Lien hypertexte" xfId="1112" builtinId="8" hidden="1"/>
    <cellStyle name="Lien hypertexte" xfId="1114" builtinId="8" hidden="1"/>
    <cellStyle name="Lien hypertexte" xfId="1116" builtinId="8" hidden="1"/>
    <cellStyle name="Lien hypertexte" xfId="1118" builtinId="8" hidden="1"/>
    <cellStyle name="Lien hypertexte" xfId="1120" builtinId="8" hidden="1"/>
    <cellStyle name="Lien hypertexte" xfId="1122" builtinId="8" hidden="1"/>
    <cellStyle name="Lien hypertexte" xfId="1124" builtinId="8" hidden="1"/>
    <cellStyle name="Lien hypertexte" xfId="1126" builtinId="8" hidden="1"/>
    <cellStyle name="Lien hypertexte" xfId="1128" builtinId="8" hidden="1"/>
    <cellStyle name="Lien hypertexte" xfId="1130" builtinId="8" hidden="1"/>
    <cellStyle name="Lien hypertexte" xfId="1132" builtinId="8" hidden="1"/>
    <cellStyle name="Lien hypertexte" xfId="1134" builtinId="8" hidden="1"/>
    <cellStyle name="Lien hypertexte" xfId="1136" builtinId="8" hidden="1"/>
    <cellStyle name="Lien hypertexte" xfId="1138" builtinId="8" hidden="1"/>
    <cellStyle name="Lien hypertexte" xfId="1140" builtinId="8" hidden="1"/>
    <cellStyle name="Lien hypertexte" xfId="1142" builtinId="8" hidden="1"/>
    <cellStyle name="Lien hypertexte" xfId="1144" builtinId="8" hidden="1"/>
    <cellStyle name="Lien hypertexte" xfId="1146" builtinId="8" hidden="1"/>
    <cellStyle name="Lien hypertexte" xfId="1148" builtinId="8" hidden="1"/>
    <cellStyle name="Lien hypertexte" xfId="1150" builtinId="8" hidden="1"/>
    <cellStyle name="Lien hypertexte" xfId="1152" builtinId="8" hidden="1"/>
    <cellStyle name="Lien hypertexte" xfId="1154" builtinId="8" hidden="1"/>
    <cellStyle name="Lien hypertexte" xfId="1156" builtinId="8" hidden="1"/>
    <cellStyle name="Lien hypertexte" xfId="1158" builtinId="8" hidden="1"/>
    <cellStyle name="Lien hypertexte" xfId="1160" builtinId="8" hidden="1"/>
    <cellStyle name="Lien hypertexte" xfId="1162" builtinId="8" hidden="1"/>
    <cellStyle name="Lien hypertexte" xfId="1164" builtinId="8" hidden="1"/>
    <cellStyle name="Lien hypertexte" xfId="1166" builtinId="8" hidden="1"/>
    <cellStyle name="Lien hypertexte" xfId="1168" builtinId="8" hidden="1"/>
    <cellStyle name="Lien hypertexte" xfId="1170" builtinId="8" hidden="1"/>
    <cellStyle name="Lien hypertexte" xfId="1172" builtinId="8" hidden="1"/>
    <cellStyle name="Lien hypertexte" xfId="1174" builtinId="8" hidden="1"/>
    <cellStyle name="Lien hypertexte" xfId="1176" builtinId="8" hidden="1"/>
    <cellStyle name="Lien hypertexte" xfId="1178" builtinId="8" hidden="1"/>
    <cellStyle name="Lien hypertexte" xfId="1180" builtinId="8" hidden="1"/>
    <cellStyle name="Lien hypertexte" xfId="1182" builtinId="8" hidden="1"/>
    <cellStyle name="Lien hypertexte" xfId="1184" builtinId="8" hidden="1"/>
    <cellStyle name="Lien hypertexte" xfId="1186" builtinId="8" hidden="1"/>
    <cellStyle name="Lien hypertexte" xfId="1188" builtinId="8" hidden="1"/>
    <cellStyle name="Lien hypertexte" xfId="1190" builtinId="8" hidden="1"/>
    <cellStyle name="Lien hypertexte" xfId="1192" builtinId="8" hidden="1"/>
    <cellStyle name="Lien hypertexte" xfId="1194" builtinId="8" hidden="1"/>
    <cellStyle name="Lien hypertexte" xfId="1196" builtinId="8" hidden="1"/>
    <cellStyle name="Lien hypertexte" xfId="1198" builtinId="8" hidden="1"/>
    <cellStyle name="Lien hypertexte" xfId="1200" builtinId="8" hidden="1"/>
    <cellStyle name="Lien hypertexte" xfId="1202" builtinId="8" hidden="1"/>
    <cellStyle name="Lien hypertexte" xfId="1204" builtinId="8" hidden="1"/>
    <cellStyle name="Lien hypertexte" xfId="1206" builtinId="8" hidden="1"/>
    <cellStyle name="Lien hypertexte" xfId="1208" builtinId="8" hidden="1"/>
    <cellStyle name="Lien hypertexte" xfId="1210" builtinId="8" hidden="1"/>
    <cellStyle name="Lien hypertexte" xfId="1212" builtinId="8" hidden="1"/>
    <cellStyle name="Lien hypertexte" xfId="1214" builtinId="8" hidden="1"/>
    <cellStyle name="Lien hypertexte" xfId="1216" builtinId="8" hidden="1"/>
    <cellStyle name="Lien hypertexte" xfId="1218" builtinId="8" hidden="1"/>
    <cellStyle name="Lien hypertexte" xfId="1220" builtinId="8" hidden="1"/>
    <cellStyle name="Lien hypertexte" xfId="1222" builtinId="8" hidden="1"/>
    <cellStyle name="Lien hypertexte" xfId="1224" builtinId="8" hidden="1"/>
    <cellStyle name="Lien hypertexte" xfId="1226" builtinId="8" hidden="1"/>
    <cellStyle name="Lien hypertexte" xfId="1228" builtinId="8" hidden="1"/>
    <cellStyle name="Lien hypertexte" xfId="1230" builtinId="8" hidden="1"/>
    <cellStyle name="Lien hypertexte" xfId="1232" builtinId="8" hidden="1"/>
    <cellStyle name="Lien hypertexte" xfId="1234" builtinId="8" hidden="1"/>
    <cellStyle name="Lien hypertexte" xfId="1236" builtinId="8" hidden="1"/>
    <cellStyle name="Lien hypertexte" xfId="1238" builtinId="8" hidden="1"/>
    <cellStyle name="Lien hypertexte" xfId="1240" builtinId="8" hidden="1"/>
    <cellStyle name="Lien hypertexte" xfId="1242" builtinId="8" hidden="1"/>
    <cellStyle name="Lien hypertexte" xfId="1244" builtinId="8" hidden="1"/>
    <cellStyle name="Lien hypertexte" xfId="1246" builtinId="8" hidden="1"/>
    <cellStyle name="Lien hypertexte" xfId="1248" builtinId="8" hidden="1"/>
    <cellStyle name="Lien hypertexte" xfId="1250" builtinId="8" hidden="1"/>
    <cellStyle name="Lien hypertexte" xfId="1252" builtinId="8" hidden="1"/>
    <cellStyle name="Lien hypertexte" xfId="1254" builtinId="8" hidden="1"/>
    <cellStyle name="Lien hypertexte" xfId="1256" builtinId="8" hidden="1"/>
    <cellStyle name="Lien hypertexte" xfId="1258" builtinId="8" hidden="1"/>
    <cellStyle name="Lien hypertexte" xfId="1260" builtinId="8" hidden="1"/>
    <cellStyle name="Lien hypertexte" xfId="1262" builtinId="8" hidden="1"/>
    <cellStyle name="Lien hypertexte" xfId="1264" builtinId="8" hidden="1"/>
    <cellStyle name="Lien hypertexte" xfId="1266" builtinId="8" hidden="1"/>
    <cellStyle name="Lien hypertexte" xfId="1268" builtinId="8" hidden="1"/>
    <cellStyle name="Lien hypertexte" xfId="1270" builtinId="8" hidden="1"/>
    <cellStyle name="Lien hypertexte" xfId="1272" builtinId="8" hidden="1"/>
    <cellStyle name="Lien hypertexte" xfId="1274" builtinId="8" hidden="1"/>
    <cellStyle name="Lien hypertexte" xfId="1276" builtinId="8" hidden="1"/>
    <cellStyle name="Lien hypertexte" xfId="1278" builtinId="8" hidden="1"/>
    <cellStyle name="Lien hypertexte" xfId="1280" builtinId="8" hidden="1"/>
    <cellStyle name="Lien hypertexte" xfId="1282" builtinId="8" hidden="1"/>
    <cellStyle name="Lien hypertexte" xfId="1284" builtinId="8" hidden="1"/>
    <cellStyle name="Lien hypertexte" xfId="1286" builtinId="8" hidden="1"/>
    <cellStyle name="Lien hypertexte" xfId="1288" builtinId="8" hidden="1"/>
    <cellStyle name="Lien hypertexte" xfId="1290" builtinId="8" hidden="1"/>
    <cellStyle name="Lien hypertexte" xfId="1292" builtinId="8" hidden="1"/>
    <cellStyle name="Lien hypertexte" xfId="1294" builtinId="8" hidden="1"/>
    <cellStyle name="Lien hypertexte" xfId="1296" builtinId="8" hidden="1"/>
    <cellStyle name="Lien hypertexte" xfId="1298" builtinId="8" hidden="1"/>
    <cellStyle name="Lien hypertexte" xfId="1300" builtinId="8" hidden="1"/>
    <cellStyle name="Lien hypertexte" xfId="1302" builtinId="8" hidden="1"/>
    <cellStyle name="Lien hypertexte" xfId="1304" builtinId="8" hidden="1"/>
    <cellStyle name="Lien hypertexte" xfId="1306" builtinId="8" hidden="1"/>
    <cellStyle name="Lien hypertexte" xfId="1308" builtinId="8" hidden="1"/>
    <cellStyle name="Lien hypertexte" xfId="1310" builtinId="8" hidden="1"/>
    <cellStyle name="Lien hypertexte" xfId="1312" builtinId="8" hidden="1"/>
    <cellStyle name="Lien hypertexte" xfId="1314" builtinId="8" hidden="1"/>
    <cellStyle name="Lien hypertexte" xfId="1316" builtinId="8" hidden="1"/>
    <cellStyle name="Lien hypertexte" xfId="1318" builtinId="8" hidden="1"/>
    <cellStyle name="Lien hypertexte" xfId="1320" builtinId="8" hidden="1"/>
    <cellStyle name="Lien hypertexte" xfId="1322" builtinId="8" hidden="1"/>
    <cellStyle name="Lien hypertexte" xfId="1324" builtinId="8" hidden="1"/>
    <cellStyle name="Lien hypertexte" xfId="1326" builtinId="8" hidden="1"/>
    <cellStyle name="Lien hypertexte" xfId="1328" builtinId="8" hidden="1"/>
    <cellStyle name="Lien hypertexte" xfId="1330" builtinId="8" hidden="1"/>
    <cellStyle name="Lien hypertexte" xfId="1332" builtinId="8" hidden="1"/>
    <cellStyle name="Lien hypertexte" xfId="1334" builtinId="8" hidden="1"/>
    <cellStyle name="Lien hypertexte" xfId="1336" builtinId="8" hidden="1"/>
    <cellStyle name="Lien hypertexte" xfId="1338" builtinId="8" hidden="1"/>
    <cellStyle name="Lien hypertexte" xfId="1340" builtinId="8" hidden="1"/>
    <cellStyle name="Lien hypertexte" xfId="1342" builtinId="8" hidden="1"/>
    <cellStyle name="Lien hypertexte" xfId="1344" builtinId="8" hidden="1"/>
    <cellStyle name="Lien hypertexte" xfId="1346" builtinId="8" hidden="1"/>
    <cellStyle name="Lien hypertexte" xfId="1348" builtinId="8" hidden="1"/>
    <cellStyle name="Lien hypertexte" xfId="1350" builtinId="8" hidden="1"/>
    <cellStyle name="Lien hypertexte" xfId="1352" builtinId="8" hidden="1"/>
    <cellStyle name="Lien hypertexte" xfId="1354" builtinId="8" hidden="1"/>
    <cellStyle name="Lien hypertexte" xfId="1356" builtinId="8" hidden="1"/>
    <cellStyle name="Lien hypertexte" xfId="1358" builtinId="8" hidden="1"/>
    <cellStyle name="Lien hypertexte" xfId="1360" builtinId="8" hidden="1"/>
    <cellStyle name="Lien hypertexte" xfId="1362" builtinId="8" hidden="1"/>
    <cellStyle name="Lien hypertexte" xfId="1364" builtinId="8" hidden="1"/>
    <cellStyle name="Lien hypertexte" xfId="1366" builtinId="8" hidden="1"/>
    <cellStyle name="Lien hypertexte" xfId="1368" builtinId="8" hidden="1"/>
    <cellStyle name="Lien hypertexte" xfId="1370" builtinId="8" hidden="1"/>
    <cellStyle name="Lien hypertexte" xfId="1372" builtinId="8" hidden="1"/>
    <cellStyle name="Lien hypertexte" xfId="1374" builtinId="8" hidden="1"/>
    <cellStyle name="Lien hypertexte" xfId="1376" builtinId="8" hidden="1"/>
    <cellStyle name="Lien hypertexte" xfId="1378" builtinId="8" hidden="1"/>
    <cellStyle name="Lien hypertexte" xfId="1380" builtinId="8" hidden="1"/>
    <cellStyle name="Lien hypertexte" xfId="1382" builtinId="8" hidden="1"/>
    <cellStyle name="Lien hypertexte" xfId="1384" builtinId="8" hidden="1"/>
    <cellStyle name="Lien hypertexte" xfId="1386" builtinId="8" hidden="1"/>
    <cellStyle name="Lien hypertexte" xfId="1388" builtinId="8" hidden="1"/>
    <cellStyle name="Lien hypertexte" xfId="1390" builtinId="8" hidden="1"/>
    <cellStyle name="Lien hypertexte" xfId="1392" builtinId="8" hidden="1"/>
    <cellStyle name="Lien hypertexte" xfId="1394" builtinId="8" hidden="1"/>
    <cellStyle name="Lien hypertexte" xfId="1396" builtinId="8" hidden="1"/>
    <cellStyle name="Lien hypertexte" xfId="1398" builtinId="8" hidden="1"/>
    <cellStyle name="Lien hypertexte" xfId="1400" builtinId="8" hidden="1"/>
    <cellStyle name="Lien hypertexte" xfId="1402" builtinId="8" hidden="1"/>
    <cellStyle name="Lien hypertexte" xfId="1404" builtinId="8" hidden="1"/>
    <cellStyle name="Lien hypertexte" xfId="1406" builtinId="8" hidden="1"/>
    <cellStyle name="Lien hypertexte" xfId="1408" builtinId="8" hidden="1"/>
    <cellStyle name="Lien hypertexte" xfId="1410" builtinId="8" hidden="1"/>
    <cellStyle name="Lien hypertexte" xfId="1412" builtinId="8" hidden="1"/>
    <cellStyle name="Lien hypertexte" xfId="1414" builtinId="8" hidden="1"/>
    <cellStyle name="Lien hypertexte" xfId="1416" builtinId="8" hidden="1"/>
    <cellStyle name="Lien hypertexte" xfId="1418" builtinId="8" hidden="1"/>
    <cellStyle name="Lien hypertexte" xfId="1420" builtinId="8" hidden="1"/>
    <cellStyle name="Lien hypertexte" xfId="1422" builtinId="8" hidden="1"/>
    <cellStyle name="Lien hypertexte" xfId="1424" builtinId="8" hidden="1"/>
    <cellStyle name="Lien hypertexte" xfId="1426" builtinId="8" hidden="1"/>
    <cellStyle name="Lien hypertexte" xfId="1428" builtinId="8" hidden="1"/>
    <cellStyle name="Lien hypertexte" xfId="1430" builtinId="8" hidden="1"/>
    <cellStyle name="Lien hypertexte" xfId="1432" builtinId="8" hidden="1"/>
    <cellStyle name="Lien hypertexte" xfId="1434" builtinId="8" hidden="1"/>
    <cellStyle name="Lien hypertexte" xfId="1436" builtinId="8" hidden="1"/>
    <cellStyle name="Lien hypertexte" xfId="1438" builtinId="8" hidden="1"/>
    <cellStyle name="Lien hypertexte" xfId="1440" builtinId="8" hidden="1"/>
    <cellStyle name="Lien hypertexte" xfId="1442" builtinId="8" hidden="1"/>
    <cellStyle name="Lien hypertexte" xfId="1444" builtinId="8" hidden="1"/>
    <cellStyle name="Lien hypertexte" xfId="1446" builtinId="8" hidden="1"/>
    <cellStyle name="Lien hypertexte" xfId="1448" builtinId="8" hidden="1"/>
    <cellStyle name="Lien hypertexte" xfId="1450" builtinId="8" hidden="1"/>
    <cellStyle name="Lien hypertexte" xfId="1452" builtinId="8" hidden="1"/>
    <cellStyle name="Lien hypertexte" xfId="1454" builtinId="8" hidden="1"/>
    <cellStyle name="Lien hypertexte" xfId="1456" builtinId="8" hidden="1"/>
    <cellStyle name="Lien hypertexte" xfId="1458" builtinId="8" hidden="1"/>
    <cellStyle name="Lien hypertexte" xfId="1460" builtinId="8" hidden="1"/>
    <cellStyle name="Lien hypertexte" xfId="1462" builtinId="8" hidden="1"/>
    <cellStyle name="Lien hypertexte" xfId="1464" builtinId="8" hidden="1"/>
    <cellStyle name="Lien hypertexte" xfId="1466" builtinId="8" hidden="1"/>
    <cellStyle name="Lien hypertexte" xfId="1468" builtinId="8" hidden="1"/>
    <cellStyle name="Lien hypertexte" xfId="1470" builtinId="8" hidden="1"/>
    <cellStyle name="Lien hypertexte" xfId="1472" builtinId="8" hidden="1"/>
    <cellStyle name="Lien hypertexte" xfId="1474" builtinId="8" hidden="1"/>
    <cellStyle name="Lien hypertexte" xfId="1476" builtinId="8" hidden="1"/>
    <cellStyle name="Lien hypertexte" xfId="1478" builtinId="8" hidden="1"/>
    <cellStyle name="Lien hypertexte" xfId="1480" builtinId="8" hidden="1"/>
    <cellStyle name="Lien hypertexte" xfId="1482" builtinId="8" hidden="1"/>
    <cellStyle name="Lien hypertexte" xfId="1484" builtinId="8" hidden="1"/>
    <cellStyle name="Lien hypertexte" xfId="1486" builtinId="8" hidden="1"/>
    <cellStyle name="Lien hypertexte" xfId="1488" builtinId="8" hidden="1"/>
    <cellStyle name="Lien hypertexte" xfId="1490" builtinId="8" hidden="1"/>
    <cellStyle name="Lien hypertexte" xfId="1492" builtinId="8" hidden="1"/>
    <cellStyle name="Lien hypertexte" xfId="1494" builtinId="8" hidden="1"/>
    <cellStyle name="Lien hypertexte" xfId="1496" builtinId="8" hidden="1"/>
    <cellStyle name="Lien hypertexte" xfId="1498" builtinId="8" hidden="1"/>
    <cellStyle name="Lien hypertexte" xfId="1500" builtinId="8" hidden="1"/>
    <cellStyle name="Lien hypertexte" xfId="1502" builtinId="8" hidden="1"/>
    <cellStyle name="Lien hypertexte" xfId="1504" builtinId="8" hidden="1"/>
    <cellStyle name="Lien hypertexte" xfId="1506" builtinId="8" hidden="1"/>
    <cellStyle name="Lien hypertexte" xfId="1508" builtinId="8" hidden="1"/>
    <cellStyle name="Lien hypertexte" xfId="1510" builtinId="8" hidden="1"/>
    <cellStyle name="Lien hypertexte" xfId="1512" builtinId="8" hidden="1"/>
    <cellStyle name="Lien hypertexte" xfId="1514" builtinId="8" hidden="1"/>
    <cellStyle name="Lien hypertexte" xfId="1516" builtinId="8" hidden="1"/>
    <cellStyle name="Lien hypertexte" xfId="1518" builtinId="8" hidden="1"/>
    <cellStyle name="Lien hypertexte" xfId="1520" builtinId="8" hidden="1"/>
    <cellStyle name="Lien hypertexte" xfId="1522" builtinId="8" hidden="1"/>
    <cellStyle name="Lien hypertexte" xfId="1524" builtinId="8" hidden="1"/>
    <cellStyle name="Lien hypertexte" xfId="1526" builtinId="8" hidden="1"/>
    <cellStyle name="Lien hypertexte" xfId="1528" builtinId="8" hidden="1"/>
    <cellStyle name="Lien hypertexte" xfId="1530" builtinId="8" hidden="1"/>
    <cellStyle name="Lien hypertexte" xfId="1532" builtinId="8" hidden="1"/>
    <cellStyle name="Lien hypertexte" xfId="1534" builtinId="8" hidden="1"/>
    <cellStyle name="Lien hypertexte" xfId="1536" builtinId="8" hidden="1"/>
    <cellStyle name="Lien hypertexte" xfId="1538" builtinId="8" hidden="1"/>
    <cellStyle name="Lien hypertexte" xfId="1540" builtinId="8" hidden="1"/>
    <cellStyle name="Lien hypertexte" xfId="1542" builtinId="8" hidden="1"/>
    <cellStyle name="Lien hypertexte" xfId="1544" builtinId="8" hidden="1"/>
    <cellStyle name="Lien hypertexte" xfId="1546" builtinId="8" hidden="1"/>
    <cellStyle name="Lien hypertexte" xfId="1548" builtinId="8" hidden="1"/>
    <cellStyle name="Lien hypertexte" xfId="1550" builtinId="8" hidden="1"/>
    <cellStyle name="Lien hypertexte" xfId="1552" builtinId="8" hidden="1"/>
    <cellStyle name="Lien hypertexte" xfId="1554" builtinId="8" hidden="1"/>
    <cellStyle name="Lien hypertexte" xfId="1556" builtinId="8" hidden="1"/>
    <cellStyle name="Lien hypertexte" xfId="1558" builtinId="8" hidden="1"/>
    <cellStyle name="Lien hypertexte" xfId="1560" builtinId="8" hidden="1"/>
    <cellStyle name="Lien hypertexte" xfId="1562" builtinId="8" hidden="1"/>
    <cellStyle name="Lien hypertexte" xfId="1564" builtinId="8" hidden="1"/>
    <cellStyle name="Lien hypertexte" xfId="1566" builtinId="8" hidden="1"/>
    <cellStyle name="Lien hypertexte" xfId="1568" builtinId="8" hidden="1"/>
    <cellStyle name="Lien hypertexte" xfId="1570" builtinId="8" hidden="1"/>
    <cellStyle name="Lien hypertexte" xfId="1572" builtinId="8" hidden="1"/>
    <cellStyle name="Lien hypertexte" xfId="1574" builtinId="8" hidden="1"/>
    <cellStyle name="Lien hypertexte" xfId="1576" builtinId="8" hidden="1"/>
    <cellStyle name="Lien hypertexte" xfId="1578" builtinId="8" hidden="1"/>
    <cellStyle name="Lien hypertexte" xfId="1580" builtinId="8" hidden="1"/>
    <cellStyle name="Lien hypertexte" xfId="1582" builtinId="8" hidden="1"/>
    <cellStyle name="Lien hypertexte" xfId="1584" builtinId="8" hidden="1"/>
    <cellStyle name="Lien hypertexte" xfId="1586" builtinId="8" hidden="1"/>
    <cellStyle name="Lien hypertexte" xfId="1588" builtinId="8" hidden="1"/>
    <cellStyle name="Lien hypertexte" xfId="1590" builtinId="8" hidden="1"/>
    <cellStyle name="Lien hypertexte" xfId="1592" builtinId="8" hidden="1"/>
    <cellStyle name="Lien hypertexte" xfId="1594" builtinId="8" hidden="1"/>
    <cellStyle name="Lien hypertexte" xfId="1596" builtinId="8" hidden="1"/>
    <cellStyle name="Lien hypertexte" xfId="1598" builtinId="8" hidden="1"/>
    <cellStyle name="Lien hypertexte" xfId="1600" builtinId="8" hidden="1"/>
    <cellStyle name="Lien hypertexte" xfId="1602" builtinId="8" hidden="1"/>
    <cellStyle name="Lien hypertexte" xfId="1604" builtinId="8" hidden="1"/>
    <cellStyle name="Lien hypertexte" xfId="1606" builtinId="8" hidden="1"/>
    <cellStyle name="Lien hypertexte" xfId="1608" builtinId="8" hidden="1"/>
    <cellStyle name="Lien hypertexte" xfId="1610" builtinId="8" hidden="1"/>
    <cellStyle name="Lien hypertexte" xfId="1612" builtinId="8" hidden="1"/>
    <cellStyle name="Lien hypertexte" xfId="1614" builtinId="8" hidden="1"/>
    <cellStyle name="Lien hypertexte" xfId="1616" builtinId="8" hidden="1"/>
    <cellStyle name="Lien hypertexte" xfId="1618" builtinId="8" hidden="1"/>
    <cellStyle name="Lien hypertexte" xfId="1620" builtinId="8" hidden="1"/>
    <cellStyle name="Lien hypertexte" xfId="1622" builtinId="8" hidden="1"/>
    <cellStyle name="Lien hypertexte" xfId="1624" builtinId="8" hidden="1"/>
    <cellStyle name="Lien hypertexte" xfId="1626" builtinId="8" hidden="1"/>
    <cellStyle name="Lien hypertexte" xfId="1628" builtinId="8" hidden="1"/>
    <cellStyle name="Lien hypertexte" xfId="1630" builtinId="8" hidden="1"/>
    <cellStyle name="Lien hypertexte" xfId="1632" builtinId="8" hidden="1"/>
    <cellStyle name="Lien hypertexte" xfId="1634" builtinId="8" hidden="1"/>
    <cellStyle name="Lien hypertexte" xfId="1636" builtinId="8" hidden="1"/>
    <cellStyle name="Lien hypertexte" xfId="1638" builtinId="8" hidden="1"/>
    <cellStyle name="Lien hypertexte" xfId="1640" builtinId="8" hidden="1"/>
    <cellStyle name="Lien hypertexte" xfId="1642" builtinId="8" hidden="1"/>
    <cellStyle name="Lien hypertexte" xfId="1644" builtinId="8" hidden="1"/>
    <cellStyle name="Lien hypertexte" xfId="1646" builtinId="8" hidden="1"/>
    <cellStyle name="Lien hypertexte" xfId="1648" builtinId="8" hidden="1"/>
    <cellStyle name="Lien hypertexte" xfId="1650" builtinId="8" hidden="1"/>
    <cellStyle name="Lien hypertexte" xfId="1652" builtinId="8" hidden="1"/>
    <cellStyle name="Lien hypertexte" xfId="1654" builtinId="8" hidden="1"/>
    <cellStyle name="Lien hypertexte" xfId="1656" builtinId="8" hidden="1"/>
    <cellStyle name="Lien hypertexte" xfId="1658" builtinId="8" hidden="1"/>
    <cellStyle name="Lien hypertexte" xfId="1660" builtinId="8" hidden="1"/>
    <cellStyle name="Lien hypertexte" xfId="1662" builtinId="8" hidden="1"/>
    <cellStyle name="Lien hypertexte" xfId="1664" builtinId="8" hidden="1"/>
    <cellStyle name="Lien hypertexte" xfId="1666" builtinId="8" hidden="1"/>
    <cellStyle name="Lien hypertexte" xfId="1668" builtinId="8" hidden="1"/>
    <cellStyle name="Lien hypertexte" xfId="1670" builtinId="8" hidden="1"/>
    <cellStyle name="Lien hypertexte" xfId="1672" builtinId="8" hidden="1"/>
    <cellStyle name="Lien hypertexte" xfId="1674" builtinId="8" hidden="1"/>
    <cellStyle name="Lien hypertexte" xfId="1676" builtinId="8" hidden="1"/>
    <cellStyle name="Lien hypertexte" xfId="1678" builtinId="8" hidden="1"/>
    <cellStyle name="Lien hypertexte" xfId="1680" builtinId="8" hidden="1"/>
    <cellStyle name="Lien hypertexte" xfId="1682" builtinId="8" hidden="1"/>
    <cellStyle name="Lien hypertexte" xfId="1684" builtinId="8" hidden="1"/>
    <cellStyle name="Lien hypertexte" xfId="1686" builtinId="8" hidden="1"/>
    <cellStyle name="Lien hypertexte" xfId="1688" builtinId="8" hidden="1"/>
    <cellStyle name="Lien hypertexte" xfId="1690" builtinId="8" hidden="1"/>
    <cellStyle name="Lien hypertexte" xfId="1692" builtinId="8" hidden="1"/>
    <cellStyle name="Lien hypertexte" xfId="1694" builtinId="8" hidden="1"/>
    <cellStyle name="Lien hypertexte" xfId="1696" builtinId="8" hidden="1"/>
    <cellStyle name="Lien hypertexte" xfId="1698" builtinId="8" hidden="1"/>
    <cellStyle name="Lien hypertexte" xfId="1700" builtinId="8" hidden="1"/>
    <cellStyle name="Lien hypertexte" xfId="1702" builtinId="8" hidden="1"/>
    <cellStyle name="Lien hypertexte" xfId="1704" builtinId="8" hidden="1"/>
    <cellStyle name="Lien hypertexte" xfId="1706" builtinId="8" hidden="1"/>
    <cellStyle name="Lien hypertexte" xfId="1708" builtinId="8" hidden="1"/>
    <cellStyle name="Lien hypertexte" xfId="1710" builtinId="8" hidden="1"/>
    <cellStyle name="Lien hypertexte" xfId="1712" builtinId="8" hidden="1"/>
    <cellStyle name="Lien hypertexte" xfId="1714" builtinId="8" hidden="1"/>
    <cellStyle name="Lien hypertexte" xfId="1716" builtinId="8" hidden="1"/>
    <cellStyle name="Lien hypertexte" xfId="1718" builtinId="8" hidden="1"/>
    <cellStyle name="Lien hypertexte" xfId="1720" builtinId="8" hidden="1"/>
    <cellStyle name="Lien hypertexte" xfId="1722" builtinId="8" hidden="1"/>
    <cellStyle name="Lien hypertexte" xfId="1724" builtinId="8" hidden="1"/>
    <cellStyle name="Lien hypertexte" xfId="1726" builtinId="8" hidden="1"/>
    <cellStyle name="Lien hypertexte" xfId="1728" builtinId="8" hidden="1"/>
    <cellStyle name="Lien hypertexte" xfId="1730" builtinId="8" hidden="1"/>
    <cellStyle name="Lien hypertexte" xfId="1732" builtinId="8" hidden="1"/>
    <cellStyle name="Lien hypertexte" xfId="1734" builtinId="8" hidden="1"/>
    <cellStyle name="Lien hypertexte" xfId="1736" builtinId="8" hidden="1"/>
    <cellStyle name="Lien hypertexte" xfId="1738" builtinId="8" hidden="1"/>
    <cellStyle name="Lien hypertexte" xfId="1740" builtinId="8" hidden="1"/>
    <cellStyle name="Lien hypertexte" xfId="1742" builtinId="8" hidden="1"/>
    <cellStyle name="Lien hypertexte" xfId="1744" builtinId="8" hidden="1"/>
    <cellStyle name="Lien hypertexte" xfId="1746" builtinId="8" hidden="1"/>
    <cellStyle name="Lien hypertexte" xfId="1748" builtinId="8" hidden="1"/>
    <cellStyle name="Lien hypertexte" xfId="1750" builtinId="8" hidden="1"/>
    <cellStyle name="Lien hypertexte" xfId="1752" builtinId="8" hidden="1"/>
    <cellStyle name="Lien hypertexte" xfId="1754" builtinId="8" hidden="1"/>
    <cellStyle name="Lien hypertexte" xfId="1756" builtinId="8" hidden="1"/>
    <cellStyle name="Lien hypertexte" xfId="1758" builtinId="8" hidden="1"/>
    <cellStyle name="Lien hypertexte" xfId="1760" builtinId="8" hidden="1"/>
    <cellStyle name="Lien hypertexte" xfId="1762" builtinId="8" hidden="1"/>
    <cellStyle name="Lien hypertexte" xfId="1764" builtinId="8" hidden="1"/>
    <cellStyle name="Lien hypertexte" xfId="1766" builtinId="8" hidden="1"/>
    <cellStyle name="Lien hypertexte" xfId="1768" builtinId="8" hidden="1"/>
    <cellStyle name="Lien hypertexte" xfId="1770" builtinId="8" hidden="1"/>
    <cellStyle name="Lien hypertexte" xfId="1772" builtinId="8" hidden="1"/>
    <cellStyle name="Lien hypertexte" xfId="1774" builtinId="8" hidden="1"/>
    <cellStyle name="Lien hypertexte" xfId="1776" builtinId="8" hidden="1"/>
    <cellStyle name="Lien hypertexte" xfId="1778" builtinId="8" hidden="1"/>
    <cellStyle name="Lien hypertexte" xfId="1780" builtinId="8" hidden="1"/>
    <cellStyle name="Lien hypertexte" xfId="1782" builtinId="8" hidden="1"/>
    <cellStyle name="Lien hypertexte" xfId="1784" builtinId="8" hidden="1"/>
    <cellStyle name="Lien hypertexte" xfId="1786" builtinId="8" hidden="1"/>
    <cellStyle name="Lien hypertexte" xfId="1788" builtinId="8" hidden="1"/>
    <cellStyle name="Lien hypertexte" xfId="1790" builtinId="8" hidden="1"/>
    <cellStyle name="Lien hypertexte" xfId="1792" builtinId="8" hidden="1"/>
    <cellStyle name="Lien hypertexte" xfId="1794" builtinId="8" hidden="1"/>
    <cellStyle name="Lien hypertexte" xfId="1796" builtinId="8" hidden="1"/>
    <cellStyle name="Lien hypertexte" xfId="1798" builtinId="8" hidden="1"/>
    <cellStyle name="Lien hypertexte" xfId="1800" builtinId="8" hidden="1"/>
    <cellStyle name="Lien hypertexte" xfId="1802" builtinId="8" hidden="1"/>
    <cellStyle name="Lien hypertexte" xfId="1804" builtinId="8" hidden="1"/>
    <cellStyle name="Lien hypertexte" xfId="1806" builtinId="8" hidden="1"/>
    <cellStyle name="Lien hypertexte" xfId="1808" builtinId="8" hidden="1"/>
    <cellStyle name="Lien hypertexte" xfId="1810" builtinId="8" hidden="1"/>
    <cellStyle name="Lien hypertexte" xfId="1812" builtinId="8" hidden="1"/>
    <cellStyle name="Lien hypertexte" xfId="1814" builtinId="8" hidden="1"/>
    <cellStyle name="Lien hypertexte" xfId="1816" builtinId="8" hidden="1"/>
    <cellStyle name="Lien hypertexte" xfId="1818" builtinId="8" hidden="1"/>
    <cellStyle name="Lien hypertexte" xfId="1820" builtinId="8" hidden="1"/>
    <cellStyle name="Lien hypertexte" xfId="1822" builtinId="8" hidden="1"/>
    <cellStyle name="Lien hypertexte" xfId="1824" builtinId="8" hidden="1"/>
    <cellStyle name="Lien hypertexte" xfId="1826" builtinId="8" hidden="1"/>
    <cellStyle name="Lien hypertexte" xfId="1828" builtinId="8" hidden="1"/>
    <cellStyle name="Lien hypertexte" xfId="1830" builtinId="8" hidden="1"/>
    <cellStyle name="Lien hypertexte" xfId="1832" builtinId="8" hidden="1"/>
    <cellStyle name="Lien hypertexte" xfId="1834" builtinId="8" hidden="1"/>
    <cellStyle name="Lien hypertexte" xfId="1836" builtinId="8" hidden="1"/>
    <cellStyle name="Lien hypertexte" xfId="1838" builtinId="8" hidden="1"/>
    <cellStyle name="Lien hypertexte" xfId="1840" builtinId="8" hidden="1"/>
    <cellStyle name="Lien hypertexte" xfId="1842" builtinId="8" hidden="1"/>
    <cellStyle name="Lien hypertexte" xfId="1844" builtinId="8" hidden="1"/>
    <cellStyle name="Lien hypertexte" xfId="1846" builtinId="8" hidden="1"/>
    <cellStyle name="Lien hypertexte" xfId="1848" builtinId="8" hidden="1"/>
    <cellStyle name="Lien hypertexte" xfId="1850" builtinId="8" hidden="1"/>
    <cellStyle name="Lien hypertexte" xfId="1852" builtinId="8" hidden="1"/>
    <cellStyle name="Lien hypertexte" xfId="1854" builtinId="8" hidden="1"/>
    <cellStyle name="Lien hypertexte" xfId="1856" builtinId="8" hidden="1"/>
    <cellStyle name="Lien hypertexte" xfId="1858" builtinId="8" hidden="1"/>
    <cellStyle name="Lien hypertexte" xfId="1860" builtinId="8" hidden="1"/>
    <cellStyle name="Lien hypertexte" xfId="1862" builtinId="8" hidden="1"/>
    <cellStyle name="Lien hypertexte" xfId="1864" builtinId="8" hidden="1"/>
    <cellStyle name="Lien hypertexte" xfId="1866" builtinId="8" hidden="1"/>
    <cellStyle name="Lien hypertexte" xfId="1868" builtinId="8" hidden="1"/>
    <cellStyle name="Lien hypertexte" xfId="1870" builtinId="8" hidden="1"/>
    <cellStyle name="Lien hypertexte" xfId="1872" builtinId="8" hidden="1"/>
    <cellStyle name="Lien hypertexte" xfId="1874" builtinId="8" hidden="1"/>
    <cellStyle name="Lien hypertexte" xfId="1876" builtinId="8" hidden="1"/>
    <cellStyle name="Lien hypertexte" xfId="1878" builtinId="8" hidden="1"/>
    <cellStyle name="Lien hypertexte" xfId="1880" builtinId="8" hidden="1"/>
    <cellStyle name="Lien hypertexte" xfId="1882" builtinId="8" hidden="1"/>
    <cellStyle name="Lien hypertexte" xfId="1884" builtinId="8" hidden="1"/>
    <cellStyle name="Lien hypertexte" xfId="1886" builtinId="8" hidden="1"/>
    <cellStyle name="Lien hypertexte" xfId="1888" builtinId="8" hidden="1"/>
    <cellStyle name="Lien hypertexte" xfId="1890" builtinId="8" hidden="1"/>
    <cellStyle name="Lien hypertexte" xfId="1892" builtinId="8" hidden="1"/>
    <cellStyle name="Lien hypertexte" xfId="1894" builtinId="8" hidden="1"/>
    <cellStyle name="Lien hypertexte" xfId="1896" builtinId="8" hidden="1"/>
    <cellStyle name="Lien hypertexte" xfId="1898" builtinId="8" hidden="1"/>
    <cellStyle name="Lien hypertexte" xfId="1900" builtinId="8" hidden="1"/>
    <cellStyle name="Lien hypertexte" xfId="1902" builtinId="8" hidden="1"/>
    <cellStyle name="Lien hypertexte" xfId="1904" builtinId="8" hidden="1"/>
    <cellStyle name="Lien hypertexte" xfId="1906" builtinId="8" hidden="1"/>
    <cellStyle name="Lien hypertexte" xfId="1908" builtinId="8" hidden="1"/>
    <cellStyle name="Lien hypertexte" xfId="1910" builtinId="8" hidden="1"/>
    <cellStyle name="Lien hypertexte" xfId="1912" builtinId="8" hidden="1"/>
    <cellStyle name="Lien hypertexte" xfId="1914" builtinId="8" hidden="1"/>
    <cellStyle name="Lien hypertexte" xfId="1916" builtinId="8" hidden="1"/>
    <cellStyle name="Lien hypertexte" xfId="1918" builtinId="8" hidden="1"/>
    <cellStyle name="Lien hypertexte" xfId="1920" builtinId="8" hidden="1"/>
    <cellStyle name="Lien hypertexte" xfId="1922" builtinId="8" hidden="1"/>
    <cellStyle name="Lien hypertexte" xfId="1924" builtinId="8" hidden="1"/>
    <cellStyle name="Lien hypertexte" xfId="1926" builtinId="8" hidden="1"/>
    <cellStyle name="Lien hypertexte" xfId="1928" builtinId="8" hidden="1"/>
    <cellStyle name="Lien hypertexte" xfId="1930" builtinId="8" hidden="1"/>
    <cellStyle name="Lien hypertexte" xfId="1932" builtinId="8" hidden="1"/>
    <cellStyle name="Lien hypertexte" xfId="1934" builtinId="8" hidden="1"/>
    <cellStyle name="Lien hypertexte" xfId="1936" builtinId="8" hidden="1"/>
    <cellStyle name="Lien hypertexte" xfId="1938" builtinId="8" hidden="1"/>
    <cellStyle name="Lien hypertexte" xfId="1940" builtinId="8" hidden="1"/>
    <cellStyle name="Lien hypertexte" xfId="1942" builtinId="8" hidden="1"/>
    <cellStyle name="Lien hypertexte" xfId="1944" builtinId="8" hidden="1"/>
    <cellStyle name="Lien hypertexte" xfId="1946" builtinId="8" hidden="1"/>
    <cellStyle name="Lien hypertexte" xfId="1948" builtinId="8" hidden="1"/>
    <cellStyle name="Lien hypertexte" xfId="1950" builtinId="8" hidden="1"/>
    <cellStyle name="Lien hypertexte" xfId="1952" builtinId="8" hidden="1"/>
    <cellStyle name="Lien hypertexte" xfId="1954" builtinId="8" hidden="1"/>
    <cellStyle name="Lien hypertexte" xfId="1956" builtinId="8" hidden="1"/>
    <cellStyle name="Lien hypertexte" xfId="1958" builtinId="8" hidden="1"/>
    <cellStyle name="Lien hypertexte" xfId="1960" builtinId="8" hidden="1"/>
    <cellStyle name="Lien hypertexte" xfId="1962" builtinId="8" hidden="1"/>
    <cellStyle name="Lien hypertexte" xfId="1964" builtinId="8" hidden="1"/>
    <cellStyle name="Lien hypertexte" xfId="1966" builtinId="8" hidden="1"/>
    <cellStyle name="Lien hypertexte" xfId="1968" builtinId="8" hidden="1"/>
    <cellStyle name="Lien hypertexte" xfId="1970" builtinId="8" hidden="1"/>
    <cellStyle name="Lien hypertexte" xfId="1972" builtinId="8" hidden="1"/>
    <cellStyle name="Lien hypertexte" xfId="1974" builtinId="8" hidden="1"/>
    <cellStyle name="Lien hypertexte" xfId="1976" builtinId="8" hidden="1"/>
    <cellStyle name="Lien hypertexte" xfId="1978" builtinId="8" hidden="1"/>
    <cellStyle name="Lien hypertexte" xfId="1980" builtinId="8" hidden="1"/>
    <cellStyle name="Lien hypertexte" xfId="1982" builtinId="8" hidden="1"/>
    <cellStyle name="Lien hypertexte" xfId="1984" builtinId="8" hidden="1"/>
    <cellStyle name="Lien hypertexte" xfId="1986" builtinId="8" hidden="1"/>
    <cellStyle name="Lien hypertexte" xfId="1988" builtinId="8" hidden="1"/>
    <cellStyle name="Lien hypertexte" xfId="1990" builtinId="8" hidden="1"/>
    <cellStyle name="Lien hypertexte" xfId="1992" builtinId="8" hidden="1"/>
    <cellStyle name="Lien hypertexte" xfId="1994" builtinId="8" hidden="1"/>
    <cellStyle name="Lien hypertexte" xfId="1996" builtinId="8" hidden="1"/>
    <cellStyle name="Lien hypertexte" xfId="1998" builtinId="8" hidden="1"/>
    <cellStyle name="Lien hypertexte" xfId="2000" builtinId="8" hidden="1"/>
    <cellStyle name="Lien hypertexte" xfId="2002" builtinId="8" hidden="1"/>
    <cellStyle name="Lien hypertexte" xfId="2004" builtinId="8" hidden="1"/>
    <cellStyle name="Lien hypertexte" xfId="2006" builtinId="8" hidden="1"/>
    <cellStyle name="Lien hypertexte" xfId="2008" builtinId="8" hidden="1"/>
    <cellStyle name="Lien hypertexte" xfId="2010" builtinId="8" hidden="1"/>
    <cellStyle name="Lien hypertexte" xfId="2012" builtinId="8" hidden="1"/>
    <cellStyle name="Lien hypertexte" xfId="2014" builtinId="8" hidden="1"/>
    <cellStyle name="Lien hypertexte" xfId="2016" builtinId="8" hidden="1"/>
    <cellStyle name="Lien hypertexte" xfId="2018" builtinId="8" hidden="1"/>
    <cellStyle name="Lien hypertexte" xfId="2020" builtinId="8" hidden="1"/>
    <cellStyle name="Lien hypertexte" xfId="2022" builtinId="8" hidden="1"/>
    <cellStyle name="Lien hypertexte" xfId="2024" builtinId="8" hidden="1"/>
    <cellStyle name="Lien hypertexte" xfId="2026" builtinId="8" hidden="1"/>
    <cellStyle name="Lien hypertexte" xfId="2028" builtinId="8" hidden="1"/>
    <cellStyle name="Lien hypertexte" xfId="2030" builtinId="8" hidden="1"/>
    <cellStyle name="Lien hypertexte" xfId="2032" builtinId="8" hidden="1"/>
    <cellStyle name="Lien hypertexte" xfId="2034" builtinId="8" hidden="1"/>
    <cellStyle name="Lien hypertexte" xfId="2036" builtinId="8" hidden="1"/>
    <cellStyle name="Lien hypertexte" xfId="2038" builtinId="8" hidden="1"/>
    <cellStyle name="Lien hypertexte" xfId="2040" builtinId="8" hidden="1"/>
    <cellStyle name="Lien hypertexte" xfId="2042" builtinId="8" hidden="1"/>
    <cellStyle name="Lien hypertexte" xfId="2044" builtinId="8" hidden="1"/>
    <cellStyle name="Lien hypertexte" xfId="2046" builtinId="8" hidden="1"/>
    <cellStyle name="Lien hypertexte" xfId="2048" builtinId="8" hidden="1"/>
    <cellStyle name="Lien hypertexte" xfId="2050" builtinId="8" hidden="1"/>
    <cellStyle name="Lien hypertexte" xfId="2052" builtinId="8" hidden="1"/>
    <cellStyle name="Lien hypertexte" xfId="2054" builtinId="8" hidden="1"/>
    <cellStyle name="Lien hypertexte" xfId="2056" builtinId="8" hidden="1"/>
    <cellStyle name="Lien hypertexte" xfId="2058" builtinId="8" hidden="1"/>
    <cellStyle name="Lien hypertexte" xfId="2060" builtinId="8" hidden="1"/>
    <cellStyle name="Lien hypertexte" xfId="2062" builtinId="8" hidden="1"/>
    <cellStyle name="Lien hypertexte" xfId="2064" builtinId="8" hidden="1"/>
    <cellStyle name="Lien hypertexte" xfId="2066" builtinId="8" hidden="1"/>
    <cellStyle name="Lien hypertexte" xfId="2068" builtinId="8" hidden="1"/>
    <cellStyle name="Lien hypertexte" xfId="2070" builtinId="8" hidden="1"/>
    <cellStyle name="Lien hypertexte" xfId="2072" builtinId="8" hidden="1"/>
    <cellStyle name="Lien hypertexte" xfId="2074" builtinId="8" hidden="1"/>
    <cellStyle name="Lien hypertexte" xfId="2076" builtinId="8" hidden="1"/>
    <cellStyle name="Lien hypertexte" xfId="2078" builtinId="8" hidden="1"/>
    <cellStyle name="Lien hypertexte" xfId="2080" builtinId="8" hidden="1"/>
    <cellStyle name="Lien hypertexte" xfId="2082" builtinId="8" hidden="1"/>
    <cellStyle name="Lien hypertexte" xfId="2084" builtinId="8" hidden="1"/>
    <cellStyle name="Lien hypertexte" xfId="2086" builtinId="8" hidden="1"/>
    <cellStyle name="Lien hypertexte" xfId="2088" builtinId="8" hidden="1"/>
    <cellStyle name="Lien hypertexte" xfId="2090" builtinId="8" hidden="1"/>
    <cellStyle name="Lien hypertexte" xfId="2092" builtinId="8" hidden="1"/>
    <cellStyle name="Lien hypertexte" xfId="2094" builtinId="8" hidden="1"/>
    <cellStyle name="Lien hypertexte" xfId="2096" builtinId="8" hidden="1"/>
    <cellStyle name="Lien hypertexte" xfId="2098" builtinId="8" hidden="1"/>
    <cellStyle name="Lien hypertexte" xfId="2100" builtinId="8" hidden="1"/>
    <cellStyle name="Lien hypertexte" xfId="2102" builtinId="8" hidden="1"/>
    <cellStyle name="Lien hypertexte" xfId="2104" builtinId="8" hidden="1"/>
    <cellStyle name="Lien hypertexte" xfId="2106" builtinId="8" hidden="1"/>
    <cellStyle name="Lien hypertexte" xfId="2108" builtinId="8" hidden="1"/>
    <cellStyle name="Lien hypertexte" xfId="2110" builtinId="8" hidden="1"/>
    <cellStyle name="Lien hypertexte" xfId="2112" builtinId="8" hidden="1"/>
    <cellStyle name="Lien hypertexte" xfId="2114" builtinId="8" hidden="1"/>
    <cellStyle name="Lien hypertexte" xfId="2116" builtinId="8" hidden="1"/>
    <cellStyle name="Lien hypertexte" xfId="2118" builtinId="8" hidden="1"/>
    <cellStyle name="Lien hypertexte" xfId="2120" builtinId="8" hidden="1"/>
    <cellStyle name="Lien hypertexte" xfId="2122" builtinId="8" hidden="1"/>
    <cellStyle name="Lien hypertexte" xfId="2124" builtinId="8" hidden="1"/>
    <cellStyle name="Lien hypertexte" xfId="2126" builtinId="8" hidden="1"/>
    <cellStyle name="Lien hypertexte" xfId="2128" builtinId="8" hidden="1"/>
    <cellStyle name="Lien hypertexte" xfId="2130" builtinId="8" hidden="1"/>
    <cellStyle name="Lien hypertexte" xfId="2132" builtinId="8" hidden="1"/>
    <cellStyle name="Lien hypertexte" xfId="2134" builtinId="8" hidden="1"/>
    <cellStyle name="Lien hypertexte" xfId="2136" builtinId="8" hidden="1"/>
    <cellStyle name="Lien hypertexte" xfId="2138" builtinId="8" hidden="1"/>
    <cellStyle name="Lien hypertexte" xfId="2140" builtinId="8" hidden="1"/>
    <cellStyle name="Lien hypertexte" xfId="2142" builtinId="8" hidden="1"/>
    <cellStyle name="Lien hypertexte" xfId="2144" builtinId="8" hidden="1"/>
    <cellStyle name="Lien hypertexte" xfId="2146" builtinId="8" hidden="1"/>
    <cellStyle name="Lien hypertexte" xfId="2148" builtinId="8" hidden="1"/>
    <cellStyle name="Lien hypertexte" xfId="2150" builtinId="8" hidden="1"/>
    <cellStyle name="Lien hypertexte" xfId="2152" builtinId="8" hidden="1"/>
    <cellStyle name="Lien hypertexte" xfId="2154" builtinId="8" hidden="1"/>
    <cellStyle name="Lien hypertexte" xfId="2156" builtinId="8" hidden="1"/>
    <cellStyle name="Lien hypertexte" xfId="2158" builtinId="8" hidden="1"/>
    <cellStyle name="Lien hypertexte" xfId="2160" builtinId="8" hidden="1"/>
    <cellStyle name="Lien hypertexte" xfId="2162" builtinId="8" hidden="1"/>
    <cellStyle name="Lien hypertexte" xfId="2164" builtinId="8" hidden="1"/>
    <cellStyle name="Lien hypertexte" xfId="2166" builtinId="8" hidden="1"/>
    <cellStyle name="Lien hypertexte" xfId="2168" builtinId="8" hidden="1"/>
    <cellStyle name="Lien hypertexte" xfId="2170" builtinId="8" hidden="1"/>
    <cellStyle name="Lien hypertexte" xfId="2172" builtinId="8" hidden="1"/>
    <cellStyle name="Lien hypertexte" xfId="2174" builtinId="8" hidden="1"/>
    <cellStyle name="Lien hypertexte" xfId="2176" builtinId="8" hidden="1"/>
    <cellStyle name="Lien hypertexte" xfId="2178" builtinId="8" hidden="1"/>
    <cellStyle name="Lien hypertexte" xfId="2180" builtinId="8" hidden="1"/>
    <cellStyle name="Lien hypertexte" xfId="2182" builtinId="8" hidden="1"/>
    <cellStyle name="Lien hypertexte" xfId="2184" builtinId="8" hidden="1"/>
    <cellStyle name="Lien hypertexte" xfId="2186" builtinId="8" hidden="1"/>
    <cellStyle name="Lien hypertexte" xfId="2188" builtinId="8" hidden="1"/>
    <cellStyle name="Lien hypertexte" xfId="2190" builtinId="8" hidden="1"/>
    <cellStyle name="Lien hypertexte" xfId="2192" builtinId="8" hidden="1"/>
    <cellStyle name="Lien hypertexte" xfId="2194" builtinId="8" hidden="1"/>
    <cellStyle name="Lien hypertexte" xfId="2196" builtinId="8" hidden="1"/>
    <cellStyle name="Lien hypertexte" xfId="2198" builtinId="8" hidden="1"/>
    <cellStyle name="Lien hypertexte" xfId="2200" builtinId="8" hidden="1"/>
    <cellStyle name="Lien hypertexte" xfId="2202" builtinId="8" hidden="1"/>
    <cellStyle name="Lien hypertexte" xfId="2204" builtinId="8" hidden="1"/>
    <cellStyle name="Lien hypertexte" xfId="2206" builtinId="8" hidden="1"/>
    <cellStyle name="Lien hypertexte" xfId="2208" builtinId="8" hidden="1"/>
    <cellStyle name="Lien hypertexte" xfId="2210" builtinId="8" hidden="1"/>
    <cellStyle name="Lien hypertexte" xfId="2212" builtinId="8" hidden="1"/>
    <cellStyle name="Lien hypertexte" xfId="2214" builtinId="8" hidden="1"/>
    <cellStyle name="Lien hypertexte" xfId="2216" builtinId="8" hidden="1"/>
    <cellStyle name="Lien hypertexte" xfId="2218" builtinId="8" hidden="1"/>
    <cellStyle name="Lien hypertexte" xfId="2220" builtinId="8" hidden="1"/>
    <cellStyle name="Lien hypertexte" xfId="2222" builtinId="8" hidden="1"/>
    <cellStyle name="Lien hypertexte" xfId="2224" builtinId="8" hidden="1"/>
    <cellStyle name="Lien hypertexte" xfId="2226" builtinId="8" hidden="1"/>
    <cellStyle name="Lien hypertexte" xfId="2228" builtinId="8" hidden="1"/>
    <cellStyle name="Lien hypertexte" xfId="2230" builtinId="8" hidden="1"/>
    <cellStyle name="Lien hypertexte" xfId="2232" builtinId="8" hidden="1"/>
    <cellStyle name="Lien hypertexte" xfId="2234" builtinId="8" hidden="1"/>
    <cellStyle name="Lien hypertexte" xfId="2236" builtinId="8" hidden="1"/>
    <cellStyle name="Lien hypertexte" xfId="2238" builtinId="8" hidden="1"/>
    <cellStyle name="Lien hypertexte" xfId="2240" builtinId="8" hidden="1"/>
    <cellStyle name="Lien hypertexte" xfId="2242" builtinId="8" hidden="1"/>
    <cellStyle name="Lien hypertexte" xfId="2244" builtinId="8" hidden="1"/>
    <cellStyle name="Lien hypertexte" xfId="2246" builtinId="8" hidden="1"/>
    <cellStyle name="Lien hypertexte" xfId="2248" builtinId="8" hidden="1"/>
    <cellStyle name="Lien hypertexte" xfId="2250" builtinId="8" hidden="1"/>
    <cellStyle name="Lien hypertexte" xfId="2252" builtinId="8" hidden="1"/>
    <cellStyle name="Lien hypertexte" xfId="2254" builtinId="8" hidden="1"/>
    <cellStyle name="Lien hypertexte" xfId="2256" builtinId="8" hidden="1"/>
    <cellStyle name="Lien hypertexte" xfId="2258" builtinId="8" hidden="1"/>
    <cellStyle name="Lien hypertexte" xfId="2260" builtinId="8" hidden="1"/>
    <cellStyle name="Lien hypertexte" xfId="2262" builtinId="8" hidden="1"/>
    <cellStyle name="Lien hypertexte" xfId="2264" builtinId="8" hidden="1"/>
    <cellStyle name="Lien hypertexte" xfId="2266" builtinId="8" hidden="1"/>
    <cellStyle name="Lien hypertexte" xfId="2268" builtinId="8" hidden="1"/>
    <cellStyle name="Lien hypertexte" xfId="2270" builtinId="8" hidden="1"/>
    <cellStyle name="Lien hypertexte" xfId="2272" builtinId="8" hidden="1"/>
    <cellStyle name="Lien hypertexte" xfId="2274" builtinId="8" hidden="1"/>
    <cellStyle name="Lien hypertexte" xfId="2276" builtinId="8" hidden="1"/>
    <cellStyle name="Lien hypertexte" xfId="2278" builtinId="8" hidden="1"/>
    <cellStyle name="Lien hypertexte" xfId="2280" builtinId="8" hidden="1"/>
    <cellStyle name="Lien hypertexte" xfId="2282" builtinId="8" hidden="1"/>
    <cellStyle name="Lien hypertexte" xfId="2284" builtinId="8" hidden="1"/>
    <cellStyle name="Lien hypertexte" xfId="2286" builtinId="8" hidden="1"/>
    <cellStyle name="Lien hypertexte" xfId="2288" builtinId="8" hidden="1"/>
    <cellStyle name="Lien hypertexte" xfId="2290" builtinId="8" hidden="1"/>
    <cellStyle name="Lien hypertexte" xfId="2292" builtinId="8" hidden="1"/>
    <cellStyle name="Lien hypertexte" xfId="2294" builtinId="8" hidden="1"/>
    <cellStyle name="Lien hypertexte" xfId="2296" builtinId="8" hidden="1"/>
    <cellStyle name="Lien hypertexte" xfId="2298" builtinId="8" hidden="1"/>
    <cellStyle name="Lien hypertexte" xfId="2300" builtinId="8" hidden="1"/>
    <cellStyle name="Lien hypertexte" xfId="2302" builtinId="8" hidden="1"/>
    <cellStyle name="Lien hypertexte" xfId="2304" builtinId="8" hidden="1"/>
    <cellStyle name="Lien hypertexte" xfId="2306" builtinId="8" hidden="1"/>
    <cellStyle name="Lien hypertexte" xfId="2308" builtinId="8" hidden="1"/>
    <cellStyle name="Lien hypertexte" xfId="2310" builtinId="8" hidden="1"/>
    <cellStyle name="Lien hypertexte" xfId="2312" builtinId="8" hidden="1"/>
    <cellStyle name="Lien hypertexte" xfId="2314" builtinId="8" hidden="1"/>
    <cellStyle name="Lien hypertexte" xfId="2316" builtinId="8" hidden="1"/>
    <cellStyle name="Lien hypertexte" xfId="2318" builtinId="8" hidden="1"/>
    <cellStyle name="Lien hypertexte" xfId="2320" builtinId="8" hidden="1"/>
    <cellStyle name="Lien hypertexte" xfId="2322" builtinId="8" hidden="1"/>
    <cellStyle name="Lien hypertexte" xfId="2324" builtinId="8" hidden="1"/>
    <cellStyle name="Lien hypertexte" xfId="2326" builtinId="8" hidden="1"/>
    <cellStyle name="Lien hypertexte" xfId="2328" builtinId="8" hidden="1"/>
    <cellStyle name="Lien hypertexte" xfId="2330" builtinId="8" hidden="1"/>
    <cellStyle name="Lien hypertexte" xfId="2332" builtinId="8" hidden="1"/>
    <cellStyle name="Lien hypertexte" xfId="2334" builtinId="8" hidden="1"/>
    <cellStyle name="Lien hypertexte" xfId="2336" builtinId="8" hidden="1"/>
    <cellStyle name="Lien hypertexte" xfId="2338" builtinId="8" hidden="1"/>
    <cellStyle name="Lien hypertexte" xfId="2340" builtinId="8" hidden="1"/>
    <cellStyle name="Lien hypertexte" xfId="2342" builtinId="8" hidden="1"/>
    <cellStyle name="Lien hypertexte" xfId="2344" builtinId="8" hidden="1"/>
    <cellStyle name="Lien hypertexte" xfId="2346" builtinId="8" hidden="1"/>
    <cellStyle name="Lien hypertexte" xfId="2348" builtinId="8" hidden="1"/>
    <cellStyle name="Lien hypertexte" xfId="2350" builtinId="8" hidden="1"/>
    <cellStyle name="Lien hypertexte" xfId="2352" builtinId="8" hidden="1"/>
    <cellStyle name="Lien hypertexte" xfId="2354" builtinId="8" hidden="1"/>
    <cellStyle name="Lien hypertexte" xfId="2356" builtinId="8" hidden="1"/>
    <cellStyle name="Lien hypertexte" xfId="2358" builtinId="8" hidden="1"/>
    <cellStyle name="Lien hypertexte" xfId="2360" builtinId="8" hidden="1"/>
    <cellStyle name="Lien hypertexte" xfId="2362" builtinId="8" hidden="1"/>
    <cellStyle name="Lien hypertexte" xfId="2364" builtinId="8" hidden="1"/>
    <cellStyle name="Lien hypertexte" xfId="2366" builtinId="8" hidden="1"/>
    <cellStyle name="Lien hypertexte" xfId="2368" builtinId="8" hidden="1"/>
    <cellStyle name="Lien hypertexte" xfId="2370" builtinId="8" hidden="1"/>
    <cellStyle name="Lien hypertexte" xfId="2372" builtinId="8" hidden="1"/>
    <cellStyle name="Lien hypertexte" xfId="2374" builtinId="8" hidden="1"/>
    <cellStyle name="Lien hypertexte" xfId="2376" builtinId="8" hidden="1"/>
    <cellStyle name="Lien hypertexte" xfId="2378" builtinId="8" hidden="1"/>
    <cellStyle name="Lien hypertexte" xfId="2380" builtinId="8" hidden="1"/>
    <cellStyle name="Lien hypertexte" xfId="2382" builtinId="8" hidden="1"/>
    <cellStyle name="Lien hypertexte" xfId="2384" builtinId="8" hidden="1"/>
    <cellStyle name="Lien hypertexte" xfId="2386" builtinId="8" hidden="1"/>
    <cellStyle name="Lien hypertexte" xfId="2388" builtinId="8" hidden="1"/>
    <cellStyle name="Lien hypertexte" xfId="2390" builtinId="8" hidden="1"/>
    <cellStyle name="Lien hypertexte" xfId="2392" builtinId="8" hidden="1"/>
    <cellStyle name="Lien hypertexte" xfId="2394" builtinId="8" hidden="1"/>
    <cellStyle name="Lien hypertexte" xfId="2396" builtinId="8" hidden="1"/>
    <cellStyle name="Lien hypertexte" xfId="2398" builtinId="8" hidden="1"/>
    <cellStyle name="Lien hypertexte" xfId="2400" builtinId="8" hidden="1"/>
    <cellStyle name="Lien hypertexte" xfId="2402" builtinId="8" hidden="1"/>
    <cellStyle name="Lien hypertexte" xfId="2404" builtinId="8" hidden="1"/>
    <cellStyle name="Lien hypertexte" xfId="2406" builtinId="8" hidden="1"/>
    <cellStyle name="Lien hypertexte" xfId="2408" builtinId="8" hidden="1"/>
    <cellStyle name="Lien hypertexte" xfId="2410" builtinId="8" hidden="1"/>
    <cellStyle name="Lien hypertexte" xfId="2412" builtinId="8" hidden="1"/>
    <cellStyle name="Lien hypertexte" xfId="2414" builtinId="8" hidden="1"/>
    <cellStyle name="Lien hypertexte" xfId="2416" builtinId="8" hidden="1"/>
    <cellStyle name="Lien hypertexte" xfId="2418" builtinId="8" hidden="1"/>
    <cellStyle name="Lien hypertexte" xfId="2420" builtinId="8" hidden="1"/>
    <cellStyle name="Lien hypertexte" xfId="2422" builtinId="8" hidden="1"/>
    <cellStyle name="Lien hypertexte" xfId="2424" builtinId="8" hidden="1"/>
    <cellStyle name="Lien hypertexte" xfId="2426" builtinId="8" hidden="1"/>
    <cellStyle name="Lien hypertexte" xfId="2428" builtinId="8" hidden="1"/>
    <cellStyle name="Lien hypertexte" xfId="2430" builtinId="8" hidden="1"/>
    <cellStyle name="Lien hypertexte" xfId="2432" builtinId="8" hidden="1"/>
    <cellStyle name="Lien hypertexte" xfId="2434" builtinId="8" hidden="1"/>
    <cellStyle name="Lien hypertexte" xfId="2436" builtinId="8" hidden="1"/>
    <cellStyle name="Lien hypertexte" xfId="2438" builtinId="8" hidden="1"/>
    <cellStyle name="Lien hypertexte" xfId="2440" builtinId="8" hidden="1"/>
    <cellStyle name="Lien hypertexte" xfId="2442" builtinId="8" hidden="1"/>
    <cellStyle name="Lien hypertexte" xfId="2444" builtinId="8" hidden="1"/>
    <cellStyle name="Lien hypertexte" xfId="2446" builtinId="8" hidden="1"/>
    <cellStyle name="Lien hypertexte" xfId="2448" builtinId="8" hidden="1"/>
    <cellStyle name="Lien hypertexte" xfId="2450" builtinId="8" hidden="1"/>
    <cellStyle name="Lien hypertexte" xfId="2452" builtinId="8" hidden="1"/>
    <cellStyle name="Lien hypertexte" xfId="2454" builtinId="8" hidden="1"/>
    <cellStyle name="Lien hypertexte" xfId="2456" builtinId="8" hidden="1"/>
    <cellStyle name="Lien hypertexte" xfId="2458" builtinId="8" hidden="1"/>
    <cellStyle name="Lien hypertexte" xfId="2460" builtinId="8" hidden="1"/>
    <cellStyle name="Lien hypertexte" xfId="2462" builtinId="8" hidden="1"/>
    <cellStyle name="Lien hypertexte" xfId="2464" builtinId="8" hidden="1"/>
    <cellStyle name="Lien hypertexte" xfId="2466" builtinId="8" hidden="1"/>
    <cellStyle name="Lien hypertexte" xfId="2468" builtinId="8" hidden="1"/>
    <cellStyle name="Lien hypertexte" xfId="2470" builtinId="8" hidden="1"/>
    <cellStyle name="Lien hypertexte" xfId="2472" builtinId="8" hidden="1"/>
    <cellStyle name="Lien hypertexte" xfId="2474" builtinId="8" hidden="1"/>
    <cellStyle name="Lien hypertexte" xfId="2476" builtinId="8" hidden="1"/>
    <cellStyle name="Lien hypertexte" xfId="2478" builtinId="8" hidden="1"/>
    <cellStyle name="Lien hypertexte" xfId="2480" builtinId="8" hidden="1"/>
    <cellStyle name="Lien hypertexte" xfId="2482" builtinId="8" hidden="1"/>
    <cellStyle name="Lien hypertexte" xfId="2484" builtinId="8" hidden="1"/>
    <cellStyle name="Lien hypertexte" xfId="2486" builtinId="8" hidden="1"/>
    <cellStyle name="Lien hypertexte" xfId="2488" builtinId="8" hidden="1"/>
    <cellStyle name="Lien hypertexte" xfId="2490" builtinId="8" hidden="1"/>
    <cellStyle name="Lien hypertexte" xfId="2492" builtinId="8" hidden="1"/>
    <cellStyle name="Lien hypertexte" xfId="2494" builtinId="8" hidden="1"/>
    <cellStyle name="Lien hypertexte" xfId="2496" builtinId="8" hidden="1"/>
    <cellStyle name="Lien hypertexte" xfId="2498" builtinId="8" hidden="1"/>
    <cellStyle name="Lien hypertexte" xfId="2500" builtinId="8" hidden="1"/>
    <cellStyle name="Lien hypertexte" xfId="2502" builtinId="8" hidden="1"/>
    <cellStyle name="Lien hypertexte" xfId="2504" builtinId="8" hidden="1"/>
    <cellStyle name="Lien hypertexte" xfId="2506" builtinId="8" hidden="1"/>
    <cellStyle name="Lien hypertexte" xfId="2508" builtinId="8" hidden="1"/>
    <cellStyle name="Lien hypertexte" xfId="2510" builtinId="8" hidden="1"/>
    <cellStyle name="Lien hypertexte" xfId="2512" builtinId="8" hidden="1"/>
    <cellStyle name="Lien hypertexte" xfId="2514" builtinId="8" hidden="1"/>
    <cellStyle name="Lien hypertexte" xfId="2516" builtinId="8" hidden="1"/>
    <cellStyle name="Lien hypertexte" xfId="2518" builtinId="8" hidden="1"/>
    <cellStyle name="Lien hypertexte" xfId="2520" builtinId="8" hidden="1"/>
    <cellStyle name="Lien hypertexte" xfId="2522" builtinId="8" hidden="1"/>
    <cellStyle name="Lien hypertexte" xfId="2524" builtinId="8" hidden="1"/>
    <cellStyle name="Lien hypertexte" xfId="2526" builtinId="8" hidden="1"/>
    <cellStyle name="Lien hypertexte" xfId="2528" builtinId="8" hidden="1"/>
    <cellStyle name="Lien hypertexte" xfId="2530" builtinId="8" hidden="1"/>
    <cellStyle name="Lien hypertexte" xfId="2532" builtinId="8" hidden="1"/>
    <cellStyle name="Lien hypertexte" xfId="2534" builtinId="8" hidden="1"/>
    <cellStyle name="Lien hypertexte" xfId="2536" builtinId="8" hidden="1"/>
    <cellStyle name="Lien hypertexte" xfId="2538" builtinId="8" hidden="1"/>
    <cellStyle name="Lien hypertexte" xfId="2540" builtinId="8" hidden="1"/>
    <cellStyle name="Lien hypertexte" xfId="2542" builtinId="8" hidden="1"/>
    <cellStyle name="Lien hypertexte" xfId="2544" builtinId="8" hidden="1"/>
    <cellStyle name="Lien hypertexte" xfId="2546" builtinId="8" hidden="1"/>
    <cellStyle name="Lien hypertexte" xfId="2548" builtinId="8" hidden="1"/>
    <cellStyle name="Lien hypertexte" xfId="2550" builtinId="8" hidden="1"/>
    <cellStyle name="Lien hypertexte" xfId="2552" builtinId="8" hidden="1"/>
    <cellStyle name="Lien hypertexte" xfId="2554" builtinId="8" hidden="1"/>
    <cellStyle name="Lien hypertexte" xfId="2556" builtinId="8" hidden="1"/>
    <cellStyle name="Lien hypertexte" xfId="2558" builtinId="8" hidden="1"/>
    <cellStyle name="Lien hypertexte" xfId="2560" builtinId="8" hidden="1"/>
    <cellStyle name="Lien hypertexte" xfId="2562" builtinId="8" hidden="1"/>
    <cellStyle name="Lien hypertexte" xfId="2564" builtinId="8" hidden="1"/>
    <cellStyle name="Lien hypertexte" xfId="2566" builtinId="8" hidden="1"/>
    <cellStyle name="Lien hypertexte" xfId="2568" builtinId="8" hidden="1"/>
    <cellStyle name="Lien hypertexte" xfId="2570" builtinId="8" hidden="1"/>
    <cellStyle name="Lien hypertexte" xfId="2572" builtinId="8" hidden="1"/>
    <cellStyle name="Lien hypertexte" xfId="2574" builtinId="8" hidden="1"/>
    <cellStyle name="Lien hypertexte" xfId="2576" builtinId="8" hidden="1"/>
    <cellStyle name="Lien hypertexte" xfId="2578" builtinId="8" hidden="1"/>
    <cellStyle name="Lien hypertexte" xfId="2580" builtinId="8" hidden="1"/>
    <cellStyle name="Lien hypertexte" xfId="2582" builtinId="8" hidden="1"/>
    <cellStyle name="Lien hypertexte" xfId="2584" builtinId="8" hidden="1"/>
    <cellStyle name="Lien hypertexte" xfId="2586" builtinId="8" hidden="1"/>
    <cellStyle name="Lien hypertexte" xfId="2588" builtinId="8" hidden="1"/>
    <cellStyle name="Lien hypertexte" xfId="2590" builtinId="8" hidden="1"/>
    <cellStyle name="Lien hypertexte" xfId="2592" builtinId="8" hidden="1"/>
    <cellStyle name="Lien hypertexte" xfId="2594" builtinId="8" hidden="1"/>
    <cellStyle name="Lien hypertexte" xfId="2596" builtinId="8" hidden="1"/>
    <cellStyle name="Lien hypertexte" xfId="2598" builtinId="8" hidden="1"/>
    <cellStyle name="Lien hypertexte" xfId="2600" builtinId="8" hidden="1"/>
    <cellStyle name="Lien hypertexte" xfId="2602" builtinId="8" hidden="1"/>
    <cellStyle name="Lien hypertexte" xfId="2604" builtinId="8" hidden="1"/>
    <cellStyle name="Lien hypertexte" xfId="2606" builtinId="8" hidden="1"/>
    <cellStyle name="Lien hypertexte" xfId="2608" builtinId="8" hidden="1"/>
    <cellStyle name="Lien hypertexte" xfId="2610" builtinId="8" hidden="1"/>
    <cellStyle name="Lien hypertexte" xfId="2612" builtinId="8" hidden="1"/>
    <cellStyle name="Lien hypertexte" xfId="2614" builtinId="8" hidden="1"/>
    <cellStyle name="Lien hypertexte" xfId="2616" builtinId="8" hidden="1"/>
    <cellStyle name="Lien hypertexte" xfId="2618" builtinId="8" hidden="1"/>
    <cellStyle name="Lien hypertexte" xfId="2620" builtinId="8" hidden="1"/>
    <cellStyle name="Lien hypertexte" xfId="2622" builtinId="8" hidden="1"/>
    <cellStyle name="Lien hypertexte" xfId="2624" builtinId="8" hidden="1"/>
    <cellStyle name="Lien hypertexte" xfId="2626" builtinId="8" hidden="1"/>
    <cellStyle name="Lien hypertexte" xfId="2628" builtinId="8" hidden="1"/>
    <cellStyle name="Lien hypertexte" xfId="2630" builtinId="8" hidden="1"/>
    <cellStyle name="Lien hypertexte" xfId="2632" builtinId="8" hidden="1"/>
    <cellStyle name="Lien hypertexte" xfId="2634" builtinId="8" hidden="1"/>
    <cellStyle name="Lien hypertexte" xfId="2636" builtinId="8" hidden="1"/>
    <cellStyle name="Lien hypertexte" xfId="2638" builtinId="8" hidden="1"/>
    <cellStyle name="Lien hypertexte" xfId="2640" builtinId="8" hidden="1"/>
    <cellStyle name="Lien hypertexte" xfId="2642" builtinId="8" hidden="1"/>
    <cellStyle name="Lien hypertexte" xfId="2644" builtinId="8" hidden="1"/>
    <cellStyle name="Lien hypertexte" xfId="2646" builtinId="8" hidden="1"/>
    <cellStyle name="Lien hypertexte" xfId="2648" builtinId="8" hidden="1"/>
    <cellStyle name="Lien hypertexte" xfId="2650" builtinId="8" hidden="1"/>
    <cellStyle name="Lien hypertexte" xfId="2652" builtinId="8" hidden="1"/>
    <cellStyle name="Lien hypertexte" xfId="2654" builtinId="8" hidden="1"/>
    <cellStyle name="Lien hypertexte" xfId="2656" builtinId="8" hidden="1"/>
    <cellStyle name="Lien hypertexte" xfId="2658" builtinId="8" hidden="1"/>
    <cellStyle name="Lien hypertexte" xfId="2660" builtinId="8" hidden="1"/>
    <cellStyle name="Lien hypertexte" xfId="2662" builtinId="8" hidden="1"/>
    <cellStyle name="Lien hypertexte" xfId="2664" builtinId="8" hidden="1"/>
    <cellStyle name="Lien hypertexte" xfId="2666" builtinId="8" hidden="1"/>
    <cellStyle name="Lien hypertexte" xfId="2668" builtinId="8" hidden="1"/>
    <cellStyle name="Lien hypertexte" xfId="2670" builtinId="8" hidden="1"/>
    <cellStyle name="Lien hypertexte" xfId="2672" builtinId="8" hidden="1"/>
    <cellStyle name="Lien hypertexte" xfId="2674" builtinId="8" hidden="1"/>
    <cellStyle name="Lien hypertexte" xfId="2676" builtinId="8" hidden="1"/>
    <cellStyle name="Lien hypertexte" xfId="2678" builtinId="8" hidden="1"/>
    <cellStyle name="Lien hypertexte" xfId="2680" builtinId="8" hidden="1"/>
    <cellStyle name="Lien hypertexte" xfId="2682" builtinId="8" hidden="1"/>
    <cellStyle name="Lien hypertexte" xfId="2684" builtinId="8" hidden="1"/>
    <cellStyle name="Lien hypertexte" xfId="2686" builtinId="8" hidden="1"/>
    <cellStyle name="Lien hypertexte" xfId="2688" builtinId="8" hidden="1"/>
    <cellStyle name="Lien hypertexte" xfId="2690" builtinId="8" hidden="1"/>
    <cellStyle name="Lien hypertexte" xfId="2692" builtinId="8" hidden="1"/>
    <cellStyle name="Lien hypertexte" xfId="2694" builtinId="8" hidden="1"/>
    <cellStyle name="Lien hypertexte" xfId="2696" builtinId="8" hidden="1"/>
    <cellStyle name="Lien hypertexte" xfId="2698" builtinId="8" hidden="1"/>
    <cellStyle name="Lien hypertexte" xfId="2700" builtinId="8" hidden="1"/>
    <cellStyle name="Lien hypertexte" xfId="2702" builtinId="8" hidden="1"/>
    <cellStyle name="Lien hypertexte" xfId="2704" builtinId="8" hidden="1"/>
    <cellStyle name="Lien hypertexte" xfId="2706" builtinId="8" hidden="1"/>
    <cellStyle name="Lien hypertexte" xfId="2708" builtinId="8" hidden="1"/>
    <cellStyle name="Lien hypertexte" xfId="2710" builtinId="8" hidden="1"/>
    <cellStyle name="Lien hypertexte" xfId="2712" builtinId="8" hidden="1"/>
    <cellStyle name="Lien hypertexte" xfId="2714" builtinId="8" hidden="1"/>
    <cellStyle name="Lien hypertexte" xfId="2716" builtinId="8" hidden="1"/>
    <cellStyle name="Lien hypertexte" xfId="2718" builtinId="8" hidden="1"/>
    <cellStyle name="Lien hypertexte" xfId="2720" builtinId="8" hidden="1"/>
    <cellStyle name="Lien hypertexte" xfId="2722" builtinId="8" hidden="1"/>
    <cellStyle name="Lien hypertexte" xfId="2724" builtinId="8" hidden="1"/>
    <cellStyle name="Lien hypertexte" xfId="2726" builtinId="8" hidden="1"/>
    <cellStyle name="Lien hypertexte" xfId="2728" builtinId="8" hidden="1"/>
    <cellStyle name="Lien hypertexte" xfId="2730" builtinId="8" hidden="1"/>
    <cellStyle name="Lien hypertexte" xfId="2732" builtinId="8" hidden="1"/>
    <cellStyle name="Lien hypertexte" xfId="2734" builtinId="8" hidden="1"/>
    <cellStyle name="Lien hypertexte" xfId="2736" builtinId="8" hidden="1"/>
    <cellStyle name="Lien hypertexte" xfId="2738" builtinId="8" hidden="1"/>
    <cellStyle name="Lien hypertexte" xfId="2740" builtinId="8" hidden="1"/>
    <cellStyle name="Lien hypertexte" xfId="2742" builtinId="8" hidden="1"/>
    <cellStyle name="Lien hypertexte" xfId="2744" builtinId="8" hidden="1"/>
    <cellStyle name="Lien hypertexte" xfId="2746" builtinId="8" hidden="1"/>
    <cellStyle name="Lien hypertexte" xfId="2748" builtinId="8" hidden="1"/>
    <cellStyle name="Lien hypertexte" xfId="2750" builtinId="8" hidden="1"/>
    <cellStyle name="Lien hypertexte" xfId="2752" builtinId="8" hidden="1"/>
    <cellStyle name="Lien hypertexte" xfId="2754" builtinId="8" hidden="1"/>
    <cellStyle name="Lien hypertexte" xfId="2756" builtinId="8" hidden="1"/>
    <cellStyle name="Lien hypertexte" xfId="2758" builtinId="8" hidden="1"/>
    <cellStyle name="Lien hypertexte" xfId="2760" builtinId="8" hidden="1"/>
    <cellStyle name="Lien hypertexte" xfId="2762" builtinId="8" hidden="1"/>
    <cellStyle name="Lien hypertexte" xfId="2764" builtinId="8" hidden="1"/>
    <cellStyle name="Lien hypertexte" xfId="2766" builtinId="8" hidden="1"/>
    <cellStyle name="Lien hypertexte" xfId="2768" builtinId="8" hidden="1"/>
    <cellStyle name="Lien hypertexte" xfId="2770" builtinId="8" hidden="1"/>
    <cellStyle name="Lien hypertexte" xfId="2772" builtinId="8" hidden="1"/>
    <cellStyle name="Lien hypertexte" xfId="2774" builtinId="8" hidden="1"/>
    <cellStyle name="Lien hypertexte" xfId="2776" builtinId="8" hidden="1"/>
    <cellStyle name="Lien hypertexte" xfId="2778" builtinId="8" hidden="1"/>
    <cellStyle name="Lien hypertexte" xfId="2780" builtinId="8" hidden="1"/>
    <cellStyle name="Lien hypertexte" xfId="2782" builtinId="8" hidden="1"/>
    <cellStyle name="Lien hypertexte" xfId="2784" builtinId="8" hidden="1"/>
    <cellStyle name="Lien hypertexte" xfId="2786" builtinId="8" hidden="1"/>
    <cellStyle name="Lien hypertexte" xfId="2788" builtinId="8" hidden="1"/>
    <cellStyle name="Lien hypertexte" xfId="2790" builtinId="8" hidden="1"/>
    <cellStyle name="Lien hypertexte" xfId="2792" builtinId="8" hidden="1"/>
    <cellStyle name="Lien hypertexte" xfId="2794" builtinId="8" hidden="1"/>
    <cellStyle name="Lien hypertexte" xfId="2796" builtinId="8" hidden="1"/>
    <cellStyle name="Lien hypertexte" xfId="2798" builtinId="8" hidden="1"/>
    <cellStyle name="Lien hypertexte" xfId="2800" builtinId="8" hidden="1"/>
    <cellStyle name="Lien hypertexte" xfId="2802" builtinId="8" hidden="1"/>
    <cellStyle name="Lien hypertexte" xfId="2804" builtinId="8" hidden="1"/>
    <cellStyle name="Lien hypertexte" xfId="2806" builtinId="8" hidden="1"/>
    <cellStyle name="Lien hypertexte" xfId="2808" builtinId="8" hidden="1"/>
    <cellStyle name="Lien hypertexte" xfId="2810" builtinId="8" hidden="1"/>
    <cellStyle name="Lien hypertexte" xfId="2812" builtinId="8" hidden="1"/>
    <cellStyle name="Lien hypertexte" xfId="2814" builtinId="8" hidden="1"/>
    <cellStyle name="Lien hypertexte" xfId="2816" builtinId="8" hidden="1"/>
    <cellStyle name="Lien hypertexte" xfId="2818" builtinId="8" hidden="1"/>
    <cellStyle name="Lien hypertexte" xfId="2820" builtinId="8" hidden="1"/>
    <cellStyle name="Lien hypertexte" xfId="2822" builtinId="8" hidden="1"/>
    <cellStyle name="Lien hypertexte" xfId="2824" builtinId="8" hidden="1"/>
    <cellStyle name="Lien hypertexte" xfId="2826" builtinId="8" hidden="1"/>
    <cellStyle name="Lien hypertexte" xfId="2828" builtinId="8" hidden="1"/>
    <cellStyle name="Lien hypertexte" xfId="2830" builtinId="8" hidden="1"/>
    <cellStyle name="Lien hypertexte" xfId="2832" builtinId="8" hidden="1"/>
    <cellStyle name="Lien hypertexte" xfId="2834" builtinId="8" hidden="1"/>
    <cellStyle name="Lien hypertexte" xfId="2836" builtinId="8" hidden="1"/>
    <cellStyle name="Lien hypertexte" xfId="2838" builtinId="8" hidden="1"/>
    <cellStyle name="Lien hypertexte" xfId="2840" builtinId="8" hidden="1"/>
    <cellStyle name="Lien hypertexte" xfId="2842" builtinId="8" hidden="1"/>
    <cellStyle name="Lien hypertexte" xfId="2844" builtinId="8" hidden="1"/>
    <cellStyle name="Lien hypertexte" xfId="2846" builtinId="8" hidden="1"/>
    <cellStyle name="Lien hypertexte" xfId="2848" builtinId="8" hidden="1"/>
    <cellStyle name="Lien hypertexte" xfId="2850" builtinId="8" hidden="1"/>
    <cellStyle name="Lien hypertexte" xfId="2852" builtinId="8" hidden="1"/>
    <cellStyle name="Lien hypertexte" xfId="2854" builtinId="8" hidden="1"/>
    <cellStyle name="Lien hypertexte" xfId="2856" builtinId="8" hidden="1"/>
    <cellStyle name="Lien hypertexte" xfId="2858" builtinId="8" hidden="1"/>
    <cellStyle name="Lien hypertexte" xfId="2860" builtinId="8" hidden="1"/>
    <cellStyle name="Lien hypertexte" xfId="2862" builtinId="8" hidden="1"/>
    <cellStyle name="Lien hypertexte" xfId="2864" builtinId="8" hidden="1"/>
    <cellStyle name="Lien hypertexte" xfId="2866" builtinId="8" hidden="1"/>
    <cellStyle name="Lien hypertexte" xfId="2868" builtinId="8" hidden="1"/>
    <cellStyle name="Lien hypertexte" xfId="2870" builtinId="8" hidden="1"/>
    <cellStyle name="Lien hypertexte" xfId="2872" builtinId="8" hidden="1"/>
    <cellStyle name="Lien hypertexte" xfId="2874" builtinId="8" hidden="1"/>
    <cellStyle name="Lien hypertexte" xfId="2876" builtinId="8" hidden="1"/>
    <cellStyle name="Lien hypertexte" xfId="2878" builtinId="8" hidden="1"/>
    <cellStyle name="Lien hypertexte" xfId="2880" builtinId="8" hidden="1"/>
    <cellStyle name="Lien hypertexte" xfId="2882" builtinId="8" hidden="1"/>
    <cellStyle name="Lien hypertexte" xfId="2884" builtinId="8" hidden="1"/>
    <cellStyle name="Lien hypertexte" xfId="2886" builtinId="8" hidden="1"/>
    <cellStyle name="Lien hypertexte" xfId="2888" builtinId="8" hidden="1"/>
    <cellStyle name="Lien hypertexte" xfId="2890" builtinId="8" hidden="1"/>
    <cellStyle name="Lien hypertexte" xfId="2892" builtinId="8" hidden="1"/>
    <cellStyle name="Lien hypertexte" xfId="2894" builtinId="8" hidden="1"/>
    <cellStyle name="Lien hypertexte" xfId="2896" builtinId="8" hidden="1"/>
    <cellStyle name="Lien hypertexte" xfId="2898" builtinId="8" hidden="1"/>
    <cellStyle name="Lien hypertexte" xfId="2900" builtinId="8" hidden="1"/>
    <cellStyle name="Lien hypertexte" xfId="2902" builtinId="8" hidden="1"/>
    <cellStyle name="Lien hypertexte" xfId="2904" builtinId="8" hidden="1"/>
    <cellStyle name="Lien hypertexte" xfId="2906" builtinId="8" hidden="1"/>
    <cellStyle name="Lien hypertexte" xfId="2908" builtinId="8" hidden="1"/>
    <cellStyle name="Lien hypertexte" xfId="2910" builtinId="8" hidden="1"/>
    <cellStyle name="Lien hypertexte" xfId="2912" builtinId="8" hidden="1"/>
    <cellStyle name="Lien hypertexte" xfId="2914" builtinId="8" hidden="1"/>
    <cellStyle name="Lien hypertexte" xfId="2916" builtinId="8" hidden="1"/>
    <cellStyle name="Lien hypertexte" xfId="2918" builtinId="8" hidden="1"/>
    <cellStyle name="Lien hypertexte" xfId="2920" builtinId="8" hidden="1"/>
    <cellStyle name="Lien hypertexte" xfId="2922" builtinId="8" hidden="1"/>
    <cellStyle name="Lien hypertexte" xfId="2924" builtinId="8" hidden="1"/>
    <cellStyle name="Lien hypertexte" xfId="2926" builtinId="8" hidden="1"/>
    <cellStyle name="Lien hypertexte" xfId="2928" builtinId="8" hidden="1"/>
    <cellStyle name="Lien hypertexte" xfId="2930" builtinId="8" hidden="1"/>
    <cellStyle name="Lien hypertexte" xfId="2932" builtinId="8" hidden="1"/>
    <cellStyle name="Lien hypertexte" xfId="2934" builtinId="8" hidden="1"/>
    <cellStyle name="Lien hypertexte" xfId="2936" builtinId="8" hidden="1"/>
    <cellStyle name="Lien hypertexte" xfId="2938" builtinId="8" hidden="1"/>
    <cellStyle name="Lien hypertexte" xfId="2940" builtinId="8" hidden="1"/>
    <cellStyle name="Lien hypertexte" xfId="2942" builtinId="8" hidden="1"/>
    <cellStyle name="Lien hypertexte" xfId="2944" builtinId="8" hidden="1"/>
    <cellStyle name="Lien hypertexte" xfId="2946" builtinId="8" hidden="1"/>
    <cellStyle name="Lien hypertexte" xfId="2948" builtinId="8" hidden="1"/>
    <cellStyle name="Lien hypertexte" xfId="2957" builtinId="8" hidden="1"/>
    <cellStyle name="Lien hypertexte" xfId="2959"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7" builtinId="9" hidden="1"/>
    <cellStyle name="Lien hypertexte visité" xfId="369" builtinId="9" hidden="1"/>
    <cellStyle name="Lien hypertexte visité" xfId="371" builtinId="9" hidden="1"/>
    <cellStyle name="Lien hypertexte visité" xfId="373" builtinId="9" hidden="1"/>
    <cellStyle name="Lien hypertexte visité" xfId="375" builtinId="9" hidden="1"/>
    <cellStyle name="Lien hypertexte visité" xfId="377" builtinId="9" hidden="1"/>
    <cellStyle name="Lien hypertexte visité" xfId="379" builtinId="9" hidden="1"/>
    <cellStyle name="Lien hypertexte visité" xfId="381" builtinId="9" hidden="1"/>
    <cellStyle name="Lien hypertexte visité" xfId="383" builtinId="9" hidden="1"/>
    <cellStyle name="Lien hypertexte visité" xfId="385" builtinId="9" hidden="1"/>
    <cellStyle name="Lien hypertexte visité" xfId="387" builtinId="9" hidden="1"/>
    <cellStyle name="Lien hypertexte visité" xfId="389" builtinId="9" hidden="1"/>
    <cellStyle name="Lien hypertexte visité" xfId="391" builtinId="9" hidden="1"/>
    <cellStyle name="Lien hypertexte visité" xfId="393" builtinId="9" hidden="1"/>
    <cellStyle name="Lien hypertexte visité" xfId="395" builtinId="9" hidden="1"/>
    <cellStyle name="Lien hypertexte visité" xfId="397" builtinId="9" hidden="1"/>
    <cellStyle name="Lien hypertexte visité" xfId="399" builtinId="9" hidden="1"/>
    <cellStyle name="Lien hypertexte visité" xfId="401" builtinId="9" hidden="1"/>
    <cellStyle name="Lien hypertexte visité" xfId="403" builtinId="9" hidden="1"/>
    <cellStyle name="Lien hypertexte visité" xfId="405" builtinId="9" hidden="1"/>
    <cellStyle name="Lien hypertexte visité" xfId="407" builtinId="9" hidden="1"/>
    <cellStyle name="Lien hypertexte visité" xfId="409" builtinId="9" hidden="1"/>
    <cellStyle name="Lien hypertexte visité" xfId="411" builtinId="9" hidden="1"/>
    <cellStyle name="Lien hypertexte visité" xfId="413" builtinId="9" hidden="1"/>
    <cellStyle name="Lien hypertexte visité" xfId="415" builtinId="9" hidden="1"/>
    <cellStyle name="Lien hypertexte visité" xfId="417" builtinId="9" hidden="1"/>
    <cellStyle name="Lien hypertexte visité" xfId="419" builtinId="9" hidden="1"/>
    <cellStyle name="Lien hypertexte visité" xfId="421" builtinId="9" hidden="1"/>
    <cellStyle name="Lien hypertexte visité" xfId="423" builtinId="9" hidden="1"/>
    <cellStyle name="Lien hypertexte visité" xfId="425" builtinId="9" hidden="1"/>
    <cellStyle name="Lien hypertexte visité" xfId="427" builtinId="9" hidden="1"/>
    <cellStyle name="Lien hypertexte visité" xfId="429" builtinId="9" hidden="1"/>
    <cellStyle name="Lien hypertexte visité" xfId="431" builtinId="9" hidden="1"/>
    <cellStyle name="Lien hypertexte visité" xfId="433" builtinId="9" hidden="1"/>
    <cellStyle name="Lien hypertexte visité" xfId="435" builtinId="9" hidden="1"/>
    <cellStyle name="Lien hypertexte visité" xfId="437" builtinId="9" hidden="1"/>
    <cellStyle name="Lien hypertexte visité" xfId="439" builtinId="9" hidden="1"/>
    <cellStyle name="Lien hypertexte visité" xfId="441" builtinId="9" hidden="1"/>
    <cellStyle name="Lien hypertexte visité" xfId="443" builtinId="9" hidden="1"/>
    <cellStyle name="Lien hypertexte visité" xfId="445" builtinId="9" hidden="1"/>
    <cellStyle name="Lien hypertexte visité" xfId="447" builtinId="9" hidden="1"/>
    <cellStyle name="Lien hypertexte visité" xfId="449" builtinId="9" hidden="1"/>
    <cellStyle name="Lien hypertexte visité" xfId="451" builtinId="9" hidden="1"/>
    <cellStyle name="Lien hypertexte visité" xfId="453" builtinId="9" hidden="1"/>
    <cellStyle name="Lien hypertexte visité" xfId="455" builtinId="9" hidden="1"/>
    <cellStyle name="Lien hypertexte visité" xfId="457" builtinId="9" hidden="1"/>
    <cellStyle name="Lien hypertexte visité" xfId="459" builtinId="9" hidden="1"/>
    <cellStyle name="Lien hypertexte visité" xfId="461" builtinId="9" hidden="1"/>
    <cellStyle name="Lien hypertexte visité" xfId="463" builtinId="9" hidden="1"/>
    <cellStyle name="Lien hypertexte visité" xfId="465" builtinId="9" hidden="1"/>
    <cellStyle name="Lien hypertexte visité" xfId="467" builtinId="9" hidden="1"/>
    <cellStyle name="Lien hypertexte visité" xfId="469" builtinId="9" hidden="1"/>
    <cellStyle name="Lien hypertexte visité" xfId="471" builtinId="9" hidden="1"/>
    <cellStyle name="Lien hypertexte visité" xfId="473" builtinId="9" hidden="1"/>
    <cellStyle name="Lien hypertexte visité" xfId="475" builtinId="9" hidden="1"/>
    <cellStyle name="Lien hypertexte visité" xfId="477" builtinId="9" hidden="1"/>
    <cellStyle name="Lien hypertexte visité" xfId="479" builtinId="9" hidden="1"/>
    <cellStyle name="Lien hypertexte visité" xfId="481" builtinId="9" hidden="1"/>
    <cellStyle name="Lien hypertexte visité" xfId="483" builtinId="9" hidden="1"/>
    <cellStyle name="Lien hypertexte visité" xfId="485" builtinId="9" hidden="1"/>
    <cellStyle name="Lien hypertexte visité" xfId="487"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Lien hypertexte visité" xfId="767" builtinId="9" hidden="1"/>
    <cellStyle name="Lien hypertexte visité" xfId="769" builtinId="9" hidden="1"/>
    <cellStyle name="Lien hypertexte visité" xfId="771" builtinId="9" hidden="1"/>
    <cellStyle name="Lien hypertexte visité" xfId="773" builtinId="9" hidden="1"/>
    <cellStyle name="Lien hypertexte visité" xfId="775" builtinId="9" hidden="1"/>
    <cellStyle name="Lien hypertexte visité" xfId="777" builtinId="9" hidden="1"/>
    <cellStyle name="Lien hypertexte visité" xfId="779" builtinId="9" hidden="1"/>
    <cellStyle name="Lien hypertexte visité" xfId="781" builtinId="9" hidden="1"/>
    <cellStyle name="Lien hypertexte visité" xfId="783" builtinId="9" hidden="1"/>
    <cellStyle name="Lien hypertexte visité" xfId="785" builtinId="9" hidden="1"/>
    <cellStyle name="Lien hypertexte visité" xfId="787" builtinId="9" hidden="1"/>
    <cellStyle name="Lien hypertexte visité" xfId="789" builtinId="9" hidden="1"/>
    <cellStyle name="Lien hypertexte visité" xfId="791" builtinId="9" hidden="1"/>
    <cellStyle name="Lien hypertexte visité" xfId="793" builtinId="9" hidden="1"/>
    <cellStyle name="Lien hypertexte visité" xfId="795" builtinId="9" hidden="1"/>
    <cellStyle name="Lien hypertexte visité" xfId="797" builtinId="9" hidden="1"/>
    <cellStyle name="Lien hypertexte visité" xfId="799" builtinId="9" hidden="1"/>
    <cellStyle name="Lien hypertexte visité" xfId="801" builtinId="9" hidden="1"/>
    <cellStyle name="Lien hypertexte visité" xfId="803" builtinId="9" hidden="1"/>
    <cellStyle name="Lien hypertexte visité" xfId="805" builtinId="9" hidden="1"/>
    <cellStyle name="Lien hypertexte visité" xfId="807" builtinId="9" hidden="1"/>
    <cellStyle name="Lien hypertexte visité" xfId="809" builtinId="9" hidden="1"/>
    <cellStyle name="Lien hypertexte visité" xfId="811" builtinId="9" hidden="1"/>
    <cellStyle name="Lien hypertexte visité" xfId="813" builtinId="9" hidden="1"/>
    <cellStyle name="Lien hypertexte visité" xfId="815" builtinId="9" hidden="1"/>
    <cellStyle name="Lien hypertexte visité" xfId="817" builtinId="9" hidden="1"/>
    <cellStyle name="Lien hypertexte visité" xfId="819" builtinId="9" hidden="1"/>
    <cellStyle name="Lien hypertexte visité" xfId="821" builtinId="9" hidden="1"/>
    <cellStyle name="Lien hypertexte visité" xfId="823" builtinId="9" hidden="1"/>
    <cellStyle name="Lien hypertexte visité" xfId="825" builtinId="9" hidden="1"/>
    <cellStyle name="Lien hypertexte visité" xfId="827" builtinId="9" hidden="1"/>
    <cellStyle name="Lien hypertexte visité" xfId="829" builtinId="9" hidden="1"/>
    <cellStyle name="Lien hypertexte visité" xfId="831" builtinId="9" hidden="1"/>
    <cellStyle name="Lien hypertexte visité" xfId="833" builtinId="9" hidden="1"/>
    <cellStyle name="Lien hypertexte visité" xfId="835" builtinId="9" hidden="1"/>
    <cellStyle name="Lien hypertexte visité" xfId="837" builtinId="9" hidden="1"/>
    <cellStyle name="Lien hypertexte visité" xfId="839" builtinId="9" hidden="1"/>
    <cellStyle name="Lien hypertexte visité" xfId="841" builtinId="9" hidden="1"/>
    <cellStyle name="Lien hypertexte visité" xfId="843" builtinId="9" hidden="1"/>
    <cellStyle name="Lien hypertexte visité" xfId="845" builtinId="9" hidden="1"/>
    <cellStyle name="Lien hypertexte visité" xfId="847" builtinId="9" hidden="1"/>
    <cellStyle name="Lien hypertexte visité" xfId="849" builtinId="9" hidden="1"/>
    <cellStyle name="Lien hypertexte visité" xfId="851" builtinId="9" hidden="1"/>
    <cellStyle name="Lien hypertexte visité" xfId="853" builtinId="9" hidden="1"/>
    <cellStyle name="Lien hypertexte visité" xfId="855" builtinId="9" hidden="1"/>
    <cellStyle name="Lien hypertexte visité" xfId="857" builtinId="9" hidden="1"/>
    <cellStyle name="Lien hypertexte visité" xfId="859" builtinId="9" hidden="1"/>
    <cellStyle name="Lien hypertexte visité" xfId="861" builtinId="9" hidden="1"/>
    <cellStyle name="Lien hypertexte visité" xfId="863" builtinId="9" hidden="1"/>
    <cellStyle name="Lien hypertexte visité" xfId="865" builtinId="9" hidden="1"/>
    <cellStyle name="Lien hypertexte visité" xfId="867" builtinId="9" hidden="1"/>
    <cellStyle name="Lien hypertexte visité" xfId="869" builtinId="9" hidden="1"/>
    <cellStyle name="Lien hypertexte visité" xfId="871" builtinId="9" hidden="1"/>
    <cellStyle name="Lien hypertexte visité" xfId="873" builtinId="9" hidden="1"/>
    <cellStyle name="Lien hypertexte visité" xfId="875" builtinId="9" hidden="1"/>
    <cellStyle name="Lien hypertexte visité" xfId="877" builtinId="9" hidden="1"/>
    <cellStyle name="Lien hypertexte visité" xfId="879" builtinId="9" hidden="1"/>
    <cellStyle name="Lien hypertexte visité" xfId="881" builtinId="9" hidden="1"/>
    <cellStyle name="Lien hypertexte visité" xfId="883" builtinId="9" hidden="1"/>
    <cellStyle name="Lien hypertexte visité" xfId="885" builtinId="9" hidden="1"/>
    <cellStyle name="Lien hypertexte visité" xfId="887" builtinId="9" hidden="1"/>
    <cellStyle name="Lien hypertexte visité" xfId="889" builtinId="9" hidden="1"/>
    <cellStyle name="Lien hypertexte visité" xfId="891" builtinId="9" hidden="1"/>
    <cellStyle name="Lien hypertexte visité" xfId="893" builtinId="9" hidden="1"/>
    <cellStyle name="Lien hypertexte visité" xfId="895" builtinId="9" hidden="1"/>
    <cellStyle name="Lien hypertexte visité" xfId="897" builtinId="9" hidden="1"/>
    <cellStyle name="Lien hypertexte visité" xfId="899" builtinId="9" hidden="1"/>
    <cellStyle name="Lien hypertexte visité" xfId="901" builtinId="9" hidden="1"/>
    <cellStyle name="Lien hypertexte visité" xfId="903" builtinId="9" hidden="1"/>
    <cellStyle name="Lien hypertexte visité" xfId="905" builtinId="9" hidden="1"/>
    <cellStyle name="Lien hypertexte visité" xfId="907" builtinId="9" hidden="1"/>
    <cellStyle name="Lien hypertexte visité" xfId="909" builtinId="9" hidden="1"/>
    <cellStyle name="Lien hypertexte visité" xfId="911" builtinId="9" hidden="1"/>
    <cellStyle name="Lien hypertexte visité" xfId="913" builtinId="9" hidden="1"/>
    <cellStyle name="Lien hypertexte visité" xfId="915" builtinId="9" hidden="1"/>
    <cellStyle name="Lien hypertexte visité" xfId="917" builtinId="9" hidden="1"/>
    <cellStyle name="Lien hypertexte visité" xfId="919" builtinId="9" hidden="1"/>
    <cellStyle name="Lien hypertexte visité" xfId="921" builtinId="9" hidden="1"/>
    <cellStyle name="Lien hypertexte visité" xfId="923" builtinId="9" hidden="1"/>
    <cellStyle name="Lien hypertexte visité" xfId="925" builtinId="9" hidden="1"/>
    <cellStyle name="Lien hypertexte visité" xfId="927" builtinId="9" hidden="1"/>
    <cellStyle name="Lien hypertexte visité" xfId="929" builtinId="9" hidden="1"/>
    <cellStyle name="Lien hypertexte visité" xfId="931" builtinId="9" hidden="1"/>
    <cellStyle name="Lien hypertexte visité" xfId="933" builtinId="9" hidden="1"/>
    <cellStyle name="Lien hypertexte visité" xfId="935" builtinId="9" hidden="1"/>
    <cellStyle name="Lien hypertexte visité" xfId="937" builtinId="9" hidden="1"/>
    <cellStyle name="Lien hypertexte visité" xfId="939" builtinId="9" hidden="1"/>
    <cellStyle name="Lien hypertexte visité" xfId="941" builtinId="9" hidden="1"/>
    <cellStyle name="Lien hypertexte visité" xfId="943" builtinId="9" hidden="1"/>
    <cellStyle name="Lien hypertexte visité" xfId="945" builtinId="9" hidden="1"/>
    <cellStyle name="Lien hypertexte visité" xfId="947" builtinId="9" hidden="1"/>
    <cellStyle name="Lien hypertexte visité" xfId="949" builtinId="9" hidden="1"/>
    <cellStyle name="Lien hypertexte visité" xfId="951" builtinId="9" hidden="1"/>
    <cellStyle name="Lien hypertexte visité" xfId="953" builtinId="9" hidden="1"/>
    <cellStyle name="Lien hypertexte visité" xfId="955" builtinId="9" hidden="1"/>
    <cellStyle name="Lien hypertexte visité" xfId="957" builtinId="9" hidden="1"/>
    <cellStyle name="Lien hypertexte visité" xfId="959" builtinId="9" hidden="1"/>
    <cellStyle name="Lien hypertexte visité" xfId="961" builtinId="9" hidden="1"/>
    <cellStyle name="Lien hypertexte visité" xfId="963" builtinId="9" hidden="1"/>
    <cellStyle name="Lien hypertexte visité" xfId="965" builtinId="9" hidden="1"/>
    <cellStyle name="Lien hypertexte visité" xfId="967" builtinId="9" hidden="1"/>
    <cellStyle name="Lien hypertexte visité" xfId="969" builtinId="9" hidden="1"/>
    <cellStyle name="Lien hypertexte visité" xfId="971" builtinId="9" hidden="1"/>
    <cellStyle name="Lien hypertexte visité" xfId="973" builtinId="9" hidden="1"/>
    <cellStyle name="Lien hypertexte visité" xfId="975" builtinId="9" hidden="1"/>
    <cellStyle name="Lien hypertexte visité" xfId="977" builtinId="9" hidden="1"/>
    <cellStyle name="Lien hypertexte visité" xfId="979" builtinId="9" hidden="1"/>
    <cellStyle name="Lien hypertexte visité" xfId="981" builtinId="9" hidden="1"/>
    <cellStyle name="Lien hypertexte visité" xfId="983" builtinId="9" hidden="1"/>
    <cellStyle name="Lien hypertexte visité" xfId="985" builtinId="9" hidden="1"/>
    <cellStyle name="Lien hypertexte visité" xfId="987" builtinId="9" hidden="1"/>
    <cellStyle name="Lien hypertexte visité" xfId="989" builtinId="9" hidden="1"/>
    <cellStyle name="Lien hypertexte visité" xfId="991" builtinId="9" hidden="1"/>
    <cellStyle name="Lien hypertexte visité" xfId="993" builtinId="9" hidden="1"/>
    <cellStyle name="Lien hypertexte visité" xfId="995" builtinId="9" hidden="1"/>
    <cellStyle name="Lien hypertexte visité" xfId="997" builtinId="9" hidden="1"/>
    <cellStyle name="Lien hypertexte visité" xfId="999" builtinId="9" hidden="1"/>
    <cellStyle name="Lien hypertexte visité" xfId="1001" builtinId="9" hidden="1"/>
    <cellStyle name="Lien hypertexte visité" xfId="1003" builtinId="9" hidden="1"/>
    <cellStyle name="Lien hypertexte visité" xfId="1005" builtinId="9" hidden="1"/>
    <cellStyle name="Lien hypertexte visité" xfId="1007" builtinId="9" hidden="1"/>
    <cellStyle name="Lien hypertexte visité" xfId="1009" builtinId="9" hidden="1"/>
    <cellStyle name="Lien hypertexte visité" xfId="1011" builtinId="9" hidden="1"/>
    <cellStyle name="Lien hypertexte visité" xfId="1013" builtinId="9" hidden="1"/>
    <cellStyle name="Lien hypertexte visité" xfId="1015" builtinId="9" hidden="1"/>
    <cellStyle name="Lien hypertexte visité" xfId="1017" builtinId="9" hidden="1"/>
    <cellStyle name="Lien hypertexte visité" xfId="1019" builtinId="9" hidden="1"/>
    <cellStyle name="Lien hypertexte visité" xfId="1021" builtinId="9" hidden="1"/>
    <cellStyle name="Lien hypertexte visité" xfId="1023" builtinId="9" hidden="1"/>
    <cellStyle name="Lien hypertexte visité" xfId="1025" builtinId="9" hidden="1"/>
    <cellStyle name="Lien hypertexte visité" xfId="1027" builtinId="9" hidden="1"/>
    <cellStyle name="Lien hypertexte visité" xfId="1029" builtinId="9" hidden="1"/>
    <cellStyle name="Lien hypertexte visité" xfId="1031" builtinId="9" hidden="1"/>
    <cellStyle name="Lien hypertexte visité" xfId="1033" builtinId="9" hidden="1"/>
    <cellStyle name="Lien hypertexte visité" xfId="1035" builtinId="9" hidden="1"/>
    <cellStyle name="Lien hypertexte visité" xfId="1037" builtinId="9" hidden="1"/>
    <cellStyle name="Lien hypertexte visité" xfId="1039" builtinId="9" hidden="1"/>
    <cellStyle name="Lien hypertexte visité" xfId="1041" builtinId="9" hidden="1"/>
    <cellStyle name="Lien hypertexte visité" xfId="1043" builtinId="9" hidden="1"/>
    <cellStyle name="Lien hypertexte visité" xfId="1045" builtinId="9" hidden="1"/>
    <cellStyle name="Lien hypertexte visité" xfId="1047" builtinId="9" hidden="1"/>
    <cellStyle name="Lien hypertexte visité" xfId="1049" builtinId="9" hidden="1"/>
    <cellStyle name="Lien hypertexte visité" xfId="1051" builtinId="9" hidden="1"/>
    <cellStyle name="Lien hypertexte visité" xfId="1053" builtinId="9" hidden="1"/>
    <cellStyle name="Lien hypertexte visité" xfId="1055" builtinId="9" hidden="1"/>
    <cellStyle name="Lien hypertexte visité" xfId="1057" builtinId="9" hidden="1"/>
    <cellStyle name="Lien hypertexte visité" xfId="1059" builtinId="9" hidden="1"/>
    <cellStyle name="Lien hypertexte visité" xfId="1061" builtinId="9" hidden="1"/>
    <cellStyle name="Lien hypertexte visité" xfId="1063" builtinId="9" hidden="1"/>
    <cellStyle name="Lien hypertexte visité" xfId="1065" builtinId="9" hidden="1"/>
    <cellStyle name="Lien hypertexte visité" xfId="1067" builtinId="9" hidden="1"/>
    <cellStyle name="Lien hypertexte visité" xfId="1069" builtinId="9" hidden="1"/>
    <cellStyle name="Lien hypertexte visité" xfId="1071" builtinId="9" hidden="1"/>
    <cellStyle name="Lien hypertexte visité" xfId="1073" builtinId="9" hidden="1"/>
    <cellStyle name="Lien hypertexte visité" xfId="1075" builtinId="9" hidden="1"/>
    <cellStyle name="Lien hypertexte visité" xfId="1077" builtinId="9" hidden="1"/>
    <cellStyle name="Lien hypertexte visité" xfId="1079" builtinId="9" hidden="1"/>
    <cellStyle name="Lien hypertexte visité" xfId="1081" builtinId="9" hidden="1"/>
    <cellStyle name="Lien hypertexte visité" xfId="1083" builtinId="9" hidden="1"/>
    <cellStyle name="Lien hypertexte visité" xfId="1085" builtinId="9" hidden="1"/>
    <cellStyle name="Lien hypertexte visité" xfId="1087" builtinId="9" hidden="1"/>
    <cellStyle name="Lien hypertexte visité" xfId="1089" builtinId="9" hidden="1"/>
    <cellStyle name="Lien hypertexte visité" xfId="1091" builtinId="9" hidden="1"/>
    <cellStyle name="Lien hypertexte visité" xfId="1093" builtinId="9" hidden="1"/>
    <cellStyle name="Lien hypertexte visité" xfId="1095" builtinId="9" hidden="1"/>
    <cellStyle name="Lien hypertexte visité" xfId="1097" builtinId="9" hidden="1"/>
    <cellStyle name="Lien hypertexte visité" xfId="1099" builtinId="9" hidden="1"/>
    <cellStyle name="Lien hypertexte visité" xfId="1101" builtinId="9" hidden="1"/>
    <cellStyle name="Lien hypertexte visité" xfId="1103" builtinId="9" hidden="1"/>
    <cellStyle name="Lien hypertexte visité" xfId="1105" builtinId="9" hidden="1"/>
    <cellStyle name="Lien hypertexte visité" xfId="1107" builtinId="9" hidden="1"/>
    <cellStyle name="Lien hypertexte visité" xfId="1109" builtinId="9" hidden="1"/>
    <cellStyle name="Lien hypertexte visité" xfId="1111" builtinId="9" hidden="1"/>
    <cellStyle name="Lien hypertexte visité" xfId="1113" builtinId="9" hidden="1"/>
    <cellStyle name="Lien hypertexte visité" xfId="1115" builtinId="9" hidden="1"/>
    <cellStyle name="Lien hypertexte visité" xfId="1117" builtinId="9" hidden="1"/>
    <cellStyle name="Lien hypertexte visité" xfId="1119" builtinId="9" hidden="1"/>
    <cellStyle name="Lien hypertexte visité" xfId="1121" builtinId="9" hidden="1"/>
    <cellStyle name="Lien hypertexte visité" xfId="1123" builtinId="9" hidden="1"/>
    <cellStyle name="Lien hypertexte visité" xfId="1125" builtinId="9" hidden="1"/>
    <cellStyle name="Lien hypertexte visité" xfId="1127" builtinId="9" hidden="1"/>
    <cellStyle name="Lien hypertexte visité" xfId="1129" builtinId="9" hidden="1"/>
    <cellStyle name="Lien hypertexte visité" xfId="1131" builtinId="9" hidden="1"/>
    <cellStyle name="Lien hypertexte visité" xfId="1133" builtinId="9" hidden="1"/>
    <cellStyle name="Lien hypertexte visité" xfId="1135" builtinId="9" hidden="1"/>
    <cellStyle name="Lien hypertexte visité" xfId="1137" builtinId="9" hidden="1"/>
    <cellStyle name="Lien hypertexte visité" xfId="1139" builtinId="9" hidden="1"/>
    <cellStyle name="Lien hypertexte visité" xfId="1141" builtinId="9" hidden="1"/>
    <cellStyle name="Lien hypertexte visité" xfId="1143" builtinId="9" hidden="1"/>
    <cellStyle name="Lien hypertexte visité" xfId="1145" builtinId="9" hidden="1"/>
    <cellStyle name="Lien hypertexte visité" xfId="1147" builtinId="9" hidden="1"/>
    <cellStyle name="Lien hypertexte visité" xfId="1149" builtinId="9" hidden="1"/>
    <cellStyle name="Lien hypertexte visité" xfId="1151" builtinId="9" hidden="1"/>
    <cellStyle name="Lien hypertexte visité" xfId="1153" builtinId="9" hidden="1"/>
    <cellStyle name="Lien hypertexte visité" xfId="1155" builtinId="9" hidden="1"/>
    <cellStyle name="Lien hypertexte visité" xfId="1157" builtinId="9" hidden="1"/>
    <cellStyle name="Lien hypertexte visité" xfId="1159" builtinId="9" hidden="1"/>
    <cellStyle name="Lien hypertexte visité" xfId="1161" builtinId="9" hidden="1"/>
    <cellStyle name="Lien hypertexte visité" xfId="1163" builtinId="9" hidden="1"/>
    <cellStyle name="Lien hypertexte visité" xfId="1165" builtinId="9" hidden="1"/>
    <cellStyle name="Lien hypertexte visité" xfId="1167" builtinId="9" hidden="1"/>
    <cellStyle name="Lien hypertexte visité" xfId="1169" builtinId="9" hidden="1"/>
    <cellStyle name="Lien hypertexte visité" xfId="1171" builtinId="9" hidden="1"/>
    <cellStyle name="Lien hypertexte visité" xfId="1173" builtinId="9" hidden="1"/>
    <cellStyle name="Lien hypertexte visité" xfId="1175" builtinId="9" hidden="1"/>
    <cellStyle name="Lien hypertexte visité" xfId="1177" builtinId="9" hidden="1"/>
    <cellStyle name="Lien hypertexte visité" xfId="1179" builtinId="9" hidden="1"/>
    <cellStyle name="Lien hypertexte visité" xfId="1181" builtinId="9" hidden="1"/>
    <cellStyle name="Lien hypertexte visité" xfId="1183" builtinId="9" hidden="1"/>
    <cellStyle name="Lien hypertexte visité" xfId="1185" builtinId="9" hidden="1"/>
    <cellStyle name="Lien hypertexte visité" xfId="1187" builtinId="9" hidden="1"/>
    <cellStyle name="Lien hypertexte visité" xfId="1189" builtinId="9" hidden="1"/>
    <cellStyle name="Lien hypertexte visité" xfId="1191" builtinId="9" hidden="1"/>
    <cellStyle name="Lien hypertexte visité" xfId="1193" builtinId="9" hidden="1"/>
    <cellStyle name="Lien hypertexte visité" xfId="1195" builtinId="9" hidden="1"/>
    <cellStyle name="Lien hypertexte visité" xfId="1197" builtinId="9" hidden="1"/>
    <cellStyle name="Lien hypertexte visité" xfId="1199" builtinId="9" hidden="1"/>
    <cellStyle name="Lien hypertexte visité" xfId="1201" builtinId="9" hidden="1"/>
    <cellStyle name="Lien hypertexte visité" xfId="1203" builtinId="9" hidden="1"/>
    <cellStyle name="Lien hypertexte visité" xfId="1205" builtinId="9" hidden="1"/>
    <cellStyle name="Lien hypertexte visité" xfId="1207" builtinId="9" hidden="1"/>
    <cellStyle name="Lien hypertexte visité" xfId="1209" builtinId="9" hidden="1"/>
    <cellStyle name="Lien hypertexte visité" xfId="1211" builtinId="9" hidden="1"/>
    <cellStyle name="Lien hypertexte visité" xfId="1213" builtinId="9" hidden="1"/>
    <cellStyle name="Lien hypertexte visité" xfId="1215" builtinId="9" hidden="1"/>
    <cellStyle name="Lien hypertexte visité" xfId="1217" builtinId="9" hidden="1"/>
    <cellStyle name="Lien hypertexte visité" xfId="1219" builtinId="9" hidden="1"/>
    <cellStyle name="Lien hypertexte visité" xfId="1221" builtinId="9" hidden="1"/>
    <cellStyle name="Lien hypertexte visité" xfId="1223" builtinId="9" hidden="1"/>
    <cellStyle name="Lien hypertexte visité" xfId="1225" builtinId="9" hidden="1"/>
    <cellStyle name="Lien hypertexte visité" xfId="1227" builtinId="9" hidden="1"/>
    <cellStyle name="Lien hypertexte visité" xfId="1229" builtinId="9" hidden="1"/>
    <cellStyle name="Lien hypertexte visité" xfId="1231" builtinId="9" hidden="1"/>
    <cellStyle name="Lien hypertexte visité" xfId="1233" builtinId="9" hidden="1"/>
    <cellStyle name="Lien hypertexte visité" xfId="1235" builtinId="9" hidden="1"/>
    <cellStyle name="Lien hypertexte visité" xfId="1237" builtinId="9" hidden="1"/>
    <cellStyle name="Lien hypertexte visité" xfId="1239" builtinId="9" hidden="1"/>
    <cellStyle name="Lien hypertexte visité" xfId="1241" builtinId="9" hidden="1"/>
    <cellStyle name="Lien hypertexte visité" xfId="1243" builtinId="9" hidden="1"/>
    <cellStyle name="Lien hypertexte visité" xfId="1245" builtinId="9" hidden="1"/>
    <cellStyle name="Lien hypertexte visité" xfId="1247" builtinId="9" hidden="1"/>
    <cellStyle name="Lien hypertexte visité" xfId="1249" builtinId="9" hidden="1"/>
    <cellStyle name="Lien hypertexte visité" xfId="1251" builtinId="9" hidden="1"/>
    <cellStyle name="Lien hypertexte visité" xfId="1253" builtinId="9" hidden="1"/>
    <cellStyle name="Lien hypertexte visité" xfId="1255" builtinId="9" hidden="1"/>
    <cellStyle name="Lien hypertexte visité" xfId="1257" builtinId="9" hidden="1"/>
    <cellStyle name="Lien hypertexte visité" xfId="1259" builtinId="9" hidden="1"/>
    <cellStyle name="Lien hypertexte visité" xfId="1261" builtinId="9" hidden="1"/>
    <cellStyle name="Lien hypertexte visité" xfId="1263" builtinId="9" hidden="1"/>
    <cellStyle name="Lien hypertexte visité" xfId="1265" builtinId="9" hidden="1"/>
    <cellStyle name="Lien hypertexte visité" xfId="1267" builtinId="9" hidden="1"/>
    <cellStyle name="Lien hypertexte visité" xfId="1269" builtinId="9" hidden="1"/>
    <cellStyle name="Lien hypertexte visité" xfId="1271" builtinId="9" hidden="1"/>
    <cellStyle name="Lien hypertexte visité" xfId="1273" builtinId="9" hidden="1"/>
    <cellStyle name="Lien hypertexte visité" xfId="1275" builtinId="9" hidden="1"/>
    <cellStyle name="Lien hypertexte visité" xfId="1277" builtinId="9" hidden="1"/>
    <cellStyle name="Lien hypertexte visité" xfId="1279" builtinId="9" hidden="1"/>
    <cellStyle name="Lien hypertexte visité" xfId="1281" builtinId="9" hidden="1"/>
    <cellStyle name="Lien hypertexte visité" xfId="1283" builtinId="9" hidden="1"/>
    <cellStyle name="Lien hypertexte visité" xfId="1285" builtinId="9" hidden="1"/>
    <cellStyle name="Lien hypertexte visité" xfId="1287" builtinId="9" hidden="1"/>
    <cellStyle name="Lien hypertexte visité" xfId="1289" builtinId="9" hidden="1"/>
    <cellStyle name="Lien hypertexte visité" xfId="1291" builtinId="9" hidden="1"/>
    <cellStyle name="Lien hypertexte visité" xfId="1293" builtinId="9" hidden="1"/>
    <cellStyle name="Lien hypertexte visité" xfId="1295" builtinId="9" hidden="1"/>
    <cellStyle name="Lien hypertexte visité" xfId="1297" builtinId="9" hidden="1"/>
    <cellStyle name="Lien hypertexte visité" xfId="1299" builtinId="9" hidden="1"/>
    <cellStyle name="Lien hypertexte visité" xfId="1301" builtinId="9" hidden="1"/>
    <cellStyle name="Lien hypertexte visité" xfId="1303" builtinId="9" hidden="1"/>
    <cellStyle name="Lien hypertexte visité" xfId="1305" builtinId="9" hidden="1"/>
    <cellStyle name="Lien hypertexte visité" xfId="1307" builtinId="9" hidden="1"/>
    <cellStyle name="Lien hypertexte visité" xfId="1309" builtinId="9" hidden="1"/>
    <cellStyle name="Lien hypertexte visité" xfId="1311" builtinId="9" hidden="1"/>
    <cellStyle name="Lien hypertexte visité" xfId="1313" builtinId="9" hidden="1"/>
    <cellStyle name="Lien hypertexte visité" xfId="1315" builtinId="9" hidden="1"/>
    <cellStyle name="Lien hypertexte visité" xfId="1317" builtinId="9" hidden="1"/>
    <cellStyle name="Lien hypertexte visité" xfId="1319" builtinId="9" hidden="1"/>
    <cellStyle name="Lien hypertexte visité" xfId="1321" builtinId="9" hidden="1"/>
    <cellStyle name="Lien hypertexte visité" xfId="1323" builtinId="9" hidden="1"/>
    <cellStyle name="Lien hypertexte visité" xfId="1325" builtinId="9" hidden="1"/>
    <cellStyle name="Lien hypertexte visité" xfId="1327" builtinId="9" hidden="1"/>
    <cellStyle name="Lien hypertexte visité" xfId="1329" builtinId="9" hidden="1"/>
    <cellStyle name="Lien hypertexte visité" xfId="1331" builtinId="9" hidden="1"/>
    <cellStyle name="Lien hypertexte visité" xfId="1333" builtinId="9" hidden="1"/>
    <cellStyle name="Lien hypertexte visité" xfId="1335" builtinId="9" hidden="1"/>
    <cellStyle name="Lien hypertexte visité" xfId="1337" builtinId="9" hidden="1"/>
    <cellStyle name="Lien hypertexte visité" xfId="1339" builtinId="9" hidden="1"/>
    <cellStyle name="Lien hypertexte visité" xfId="1341" builtinId="9" hidden="1"/>
    <cellStyle name="Lien hypertexte visité" xfId="1343" builtinId="9" hidden="1"/>
    <cellStyle name="Lien hypertexte visité" xfId="1345" builtinId="9" hidden="1"/>
    <cellStyle name="Lien hypertexte visité" xfId="1347" builtinId="9" hidden="1"/>
    <cellStyle name="Lien hypertexte visité" xfId="1349" builtinId="9" hidden="1"/>
    <cellStyle name="Lien hypertexte visité" xfId="1351" builtinId="9" hidden="1"/>
    <cellStyle name="Lien hypertexte visité" xfId="1353" builtinId="9" hidden="1"/>
    <cellStyle name="Lien hypertexte visité" xfId="1355" builtinId="9" hidden="1"/>
    <cellStyle name="Lien hypertexte visité" xfId="1357" builtinId="9" hidden="1"/>
    <cellStyle name="Lien hypertexte visité" xfId="1359" builtinId="9" hidden="1"/>
    <cellStyle name="Lien hypertexte visité" xfId="1361" builtinId="9" hidden="1"/>
    <cellStyle name="Lien hypertexte visité" xfId="1363" builtinId="9" hidden="1"/>
    <cellStyle name="Lien hypertexte visité" xfId="1365" builtinId="9" hidden="1"/>
    <cellStyle name="Lien hypertexte visité" xfId="1367" builtinId="9" hidden="1"/>
    <cellStyle name="Lien hypertexte visité" xfId="1369" builtinId="9" hidden="1"/>
    <cellStyle name="Lien hypertexte visité" xfId="1371" builtinId="9" hidden="1"/>
    <cellStyle name="Lien hypertexte visité" xfId="1373" builtinId="9" hidden="1"/>
    <cellStyle name="Lien hypertexte visité" xfId="1375" builtinId="9" hidden="1"/>
    <cellStyle name="Lien hypertexte visité" xfId="1377" builtinId="9" hidden="1"/>
    <cellStyle name="Lien hypertexte visité" xfId="1379" builtinId="9" hidden="1"/>
    <cellStyle name="Lien hypertexte visité" xfId="1381" builtinId="9" hidden="1"/>
    <cellStyle name="Lien hypertexte visité" xfId="1383" builtinId="9" hidden="1"/>
    <cellStyle name="Lien hypertexte visité" xfId="1385" builtinId="9" hidden="1"/>
    <cellStyle name="Lien hypertexte visité" xfId="1387" builtinId="9" hidden="1"/>
    <cellStyle name="Lien hypertexte visité" xfId="1389" builtinId="9" hidden="1"/>
    <cellStyle name="Lien hypertexte visité" xfId="1391" builtinId="9" hidden="1"/>
    <cellStyle name="Lien hypertexte visité" xfId="1393" builtinId="9" hidden="1"/>
    <cellStyle name="Lien hypertexte visité" xfId="1395" builtinId="9" hidden="1"/>
    <cellStyle name="Lien hypertexte visité" xfId="1397" builtinId="9" hidden="1"/>
    <cellStyle name="Lien hypertexte visité" xfId="1399" builtinId="9" hidden="1"/>
    <cellStyle name="Lien hypertexte visité" xfId="1401" builtinId="9" hidden="1"/>
    <cellStyle name="Lien hypertexte visité" xfId="1403" builtinId="9" hidden="1"/>
    <cellStyle name="Lien hypertexte visité" xfId="1405" builtinId="9" hidden="1"/>
    <cellStyle name="Lien hypertexte visité" xfId="1407" builtinId="9" hidden="1"/>
    <cellStyle name="Lien hypertexte visité" xfId="1409" builtinId="9" hidden="1"/>
    <cellStyle name="Lien hypertexte visité" xfId="1411" builtinId="9" hidden="1"/>
    <cellStyle name="Lien hypertexte visité" xfId="1413" builtinId="9" hidden="1"/>
    <cellStyle name="Lien hypertexte visité" xfId="1415" builtinId="9" hidden="1"/>
    <cellStyle name="Lien hypertexte visité" xfId="1417" builtinId="9" hidden="1"/>
    <cellStyle name="Lien hypertexte visité" xfId="1419" builtinId="9" hidden="1"/>
    <cellStyle name="Lien hypertexte visité" xfId="1421" builtinId="9" hidden="1"/>
    <cellStyle name="Lien hypertexte visité" xfId="1423" builtinId="9" hidden="1"/>
    <cellStyle name="Lien hypertexte visité" xfId="1425" builtinId="9" hidden="1"/>
    <cellStyle name="Lien hypertexte visité" xfId="1427" builtinId="9" hidden="1"/>
    <cellStyle name="Lien hypertexte visité" xfId="1429" builtinId="9" hidden="1"/>
    <cellStyle name="Lien hypertexte visité" xfId="1431" builtinId="9" hidden="1"/>
    <cellStyle name="Lien hypertexte visité" xfId="1433" builtinId="9" hidden="1"/>
    <cellStyle name="Lien hypertexte visité" xfId="1435" builtinId="9" hidden="1"/>
    <cellStyle name="Lien hypertexte visité" xfId="1437" builtinId="9" hidden="1"/>
    <cellStyle name="Lien hypertexte visité" xfId="1439" builtinId="9" hidden="1"/>
    <cellStyle name="Lien hypertexte visité" xfId="1441" builtinId="9" hidden="1"/>
    <cellStyle name="Lien hypertexte visité" xfId="1443" builtinId="9" hidden="1"/>
    <cellStyle name="Lien hypertexte visité" xfId="1445" builtinId="9" hidden="1"/>
    <cellStyle name="Lien hypertexte visité" xfId="1447" builtinId="9" hidden="1"/>
    <cellStyle name="Lien hypertexte visité" xfId="1449" builtinId="9" hidden="1"/>
    <cellStyle name="Lien hypertexte visité" xfId="1451" builtinId="9" hidden="1"/>
    <cellStyle name="Lien hypertexte visité" xfId="1453" builtinId="9" hidden="1"/>
    <cellStyle name="Lien hypertexte visité" xfId="1455" builtinId="9" hidden="1"/>
    <cellStyle name="Lien hypertexte visité" xfId="1457" builtinId="9" hidden="1"/>
    <cellStyle name="Lien hypertexte visité" xfId="1459" builtinId="9" hidden="1"/>
    <cellStyle name="Lien hypertexte visité" xfId="1461" builtinId="9" hidden="1"/>
    <cellStyle name="Lien hypertexte visité" xfId="1463" builtinId="9" hidden="1"/>
    <cellStyle name="Lien hypertexte visité" xfId="1465" builtinId="9" hidden="1"/>
    <cellStyle name="Lien hypertexte visité" xfId="1467" builtinId="9" hidden="1"/>
    <cellStyle name="Lien hypertexte visité" xfId="1469" builtinId="9" hidden="1"/>
    <cellStyle name="Lien hypertexte visité" xfId="1471" builtinId="9" hidden="1"/>
    <cellStyle name="Lien hypertexte visité" xfId="1473" builtinId="9" hidden="1"/>
    <cellStyle name="Lien hypertexte visité" xfId="1475" builtinId="9" hidden="1"/>
    <cellStyle name="Lien hypertexte visité" xfId="1477" builtinId="9" hidden="1"/>
    <cellStyle name="Lien hypertexte visité" xfId="1479" builtinId="9" hidden="1"/>
    <cellStyle name="Lien hypertexte visité" xfId="1481" builtinId="9" hidden="1"/>
    <cellStyle name="Lien hypertexte visité" xfId="1483" builtinId="9" hidden="1"/>
    <cellStyle name="Lien hypertexte visité" xfId="1485" builtinId="9" hidden="1"/>
    <cellStyle name="Lien hypertexte visité" xfId="1487" builtinId="9" hidden="1"/>
    <cellStyle name="Lien hypertexte visité" xfId="1489" builtinId="9" hidden="1"/>
    <cellStyle name="Lien hypertexte visité" xfId="1491" builtinId="9" hidden="1"/>
    <cellStyle name="Lien hypertexte visité" xfId="1493" builtinId="9" hidden="1"/>
    <cellStyle name="Lien hypertexte visité" xfId="1495" builtinId="9" hidden="1"/>
    <cellStyle name="Lien hypertexte visité" xfId="1497" builtinId="9" hidden="1"/>
    <cellStyle name="Lien hypertexte visité" xfId="1499" builtinId="9" hidden="1"/>
    <cellStyle name="Lien hypertexte visité" xfId="1501" builtinId="9" hidden="1"/>
    <cellStyle name="Lien hypertexte visité" xfId="1503" builtinId="9" hidden="1"/>
    <cellStyle name="Lien hypertexte visité" xfId="1505" builtinId="9" hidden="1"/>
    <cellStyle name="Lien hypertexte visité" xfId="1507" builtinId="9" hidden="1"/>
    <cellStyle name="Lien hypertexte visité" xfId="1509" builtinId="9" hidden="1"/>
    <cellStyle name="Lien hypertexte visité" xfId="1511" builtinId="9" hidden="1"/>
    <cellStyle name="Lien hypertexte visité" xfId="1513" builtinId="9" hidden="1"/>
    <cellStyle name="Lien hypertexte visité" xfId="1515" builtinId="9" hidden="1"/>
    <cellStyle name="Lien hypertexte visité" xfId="1517" builtinId="9" hidden="1"/>
    <cellStyle name="Lien hypertexte visité" xfId="1519" builtinId="9" hidden="1"/>
    <cellStyle name="Lien hypertexte visité" xfId="1521" builtinId="9" hidden="1"/>
    <cellStyle name="Lien hypertexte visité" xfId="1523" builtinId="9" hidden="1"/>
    <cellStyle name="Lien hypertexte visité" xfId="1525" builtinId="9" hidden="1"/>
    <cellStyle name="Lien hypertexte visité" xfId="1527" builtinId="9" hidden="1"/>
    <cellStyle name="Lien hypertexte visité" xfId="1529" builtinId="9" hidden="1"/>
    <cellStyle name="Lien hypertexte visité" xfId="1531" builtinId="9" hidden="1"/>
    <cellStyle name="Lien hypertexte visité" xfId="1533" builtinId="9" hidden="1"/>
    <cellStyle name="Lien hypertexte visité" xfId="1535" builtinId="9" hidden="1"/>
    <cellStyle name="Lien hypertexte visité" xfId="1537" builtinId="9" hidden="1"/>
    <cellStyle name="Lien hypertexte visité" xfId="1539" builtinId="9" hidden="1"/>
    <cellStyle name="Lien hypertexte visité" xfId="1541" builtinId="9" hidden="1"/>
    <cellStyle name="Lien hypertexte visité" xfId="1543" builtinId="9" hidden="1"/>
    <cellStyle name="Lien hypertexte visité" xfId="1545" builtinId="9" hidden="1"/>
    <cellStyle name="Lien hypertexte visité" xfId="1547" builtinId="9" hidden="1"/>
    <cellStyle name="Lien hypertexte visité" xfId="1549" builtinId="9" hidden="1"/>
    <cellStyle name="Lien hypertexte visité" xfId="1551" builtinId="9" hidden="1"/>
    <cellStyle name="Lien hypertexte visité" xfId="1553" builtinId="9" hidden="1"/>
    <cellStyle name="Lien hypertexte visité" xfId="1555" builtinId="9" hidden="1"/>
    <cellStyle name="Lien hypertexte visité" xfId="1557" builtinId="9" hidden="1"/>
    <cellStyle name="Lien hypertexte visité" xfId="1559" builtinId="9" hidden="1"/>
    <cellStyle name="Lien hypertexte visité" xfId="1561" builtinId="9" hidden="1"/>
    <cellStyle name="Lien hypertexte visité" xfId="1563" builtinId="9" hidden="1"/>
    <cellStyle name="Lien hypertexte visité" xfId="1565" builtinId="9" hidden="1"/>
    <cellStyle name="Lien hypertexte visité" xfId="1567" builtinId="9" hidden="1"/>
    <cellStyle name="Lien hypertexte visité" xfId="1569" builtinId="9" hidden="1"/>
    <cellStyle name="Lien hypertexte visité" xfId="1571" builtinId="9" hidden="1"/>
    <cellStyle name="Lien hypertexte visité" xfId="1573" builtinId="9" hidden="1"/>
    <cellStyle name="Lien hypertexte visité" xfId="1575" builtinId="9" hidden="1"/>
    <cellStyle name="Lien hypertexte visité" xfId="1577" builtinId="9" hidden="1"/>
    <cellStyle name="Lien hypertexte visité" xfId="1579" builtinId="9" hidden="1"/>
    <cellStyle name="Lien hypertexte visité" xfId="1581" builtinId="9" hidden="1"/>
    <cellStyle name="Lien hypertexte visité" xfId="1583" builtinId="9" hidden="1"/>
    <cellStyle name="Lien hypertexte visité" xfId="1585" builtinId="9" hidden="1"/>
    <cellStyle name="Lien hypertexte visité" xfId="1587" builtinId="9" hidden="1"/>
    <cellStyle name="Lien hypertexte visité" xfId="1589" builtinId="9" hidden="1"/>
    <cellStyle name="Lien hypertexte visité" xfId="1591" builtinId="9" hidden="1"/>
    <cellStyle name="Lien hypertexte visité" xfId="1593" builtinId="9" hidden="1"/>
    <cellStyle name="Lien hypertexte visité" xfId="1595" builtinId="9" hidden="1"/>
    <cellStyle name="Lien hypertexte visité" xfId="1597" builtinId="9" hidden="1"/>
    <cellStyle name="Lien hypertexte visité" xfId="1599" builtinId="9" hidden="1"/>
    <cellStyle name="Lien hypertexte visité" xfId="1601" builtinId="9" hidden="1"/>
    <cellStyle name="Lien hypertexte visité" xfId="1603" builtinId="9" hidden="1"/>
    <cellStyle name="Lien hypertexte visité" xfId="1605" builtinId="9" hidden="1"/>
    <cellStyle name="Lien hypertexte visité" xfId="1607" builtinId="9" hidden="1"/>
    <cellStyle name="Lien hypertexte visité" xfId="1609" builtinId="9" hidden="1"/>
    <cellStyle name="Lien hypertexte visité" xfId="1611" builtinId="9" hidden="1"/>
    <cellStyle name="Lien hypertexte visité" xfId="1613" builtinId="9" hidden="1"/>
    <cellStyle name="Lien hypertexte visité" xfId="1615" builtinId="9" hidden="1"/>
    <cellStyle name="Lien hypertexte visité" xfId="1617" builtinId="9" hidden="1"/>
    <cellStyle name="Lien hypertexte visité" xfId="1619" builtinId="9" hidden="1"/>
    <cellStyle name="Lien hypertexte visité" xfId="1621" builtinId="9" hidden="1"/>
    <cellStyle name="Lien hypertexte visité" xfId="1623" builtinId="9" hidden="1"/>
    <cellStyle name="Lien hypertexte visité" xfId="1625" builtinId="9" hidden="1"/>
    <cellStyle name="Lien hypertexte visité" xfId="1627" builtinId="9" hidden="1"/>
    <cellStyle name="Lien hypertexte visité" xfId="1629" builtinId="9" hidden="1"/>
    <cellStyle name="Lien hypertexte visité" xfId="1631" builtinId="9" hidden="1"/>
    <cellStyle name="Lien hypertexte visité" xfId="1633" builtinId="9" hidden="1"/>
    <cellStyle name="Lien hypertexte visité" xfId="1635" builtinId="9" hidden="1"/>
    <cellStyle name="Lien hypertexte visité" xfId="1637" builtinId="9" hidden="1"/>
    <cellStyle name="Lien hypertexte visité" xfId="1639" builtinId="9" hidden="1"/>
    <cellStyle name="Lien hypertexte visité" xfId="1641" builtinId="9" hidden="1"/>
    <cellStyle name="Lien hypertexte visité" xfId="1643" builtinId="9" hidden="1"/>
    <cellStyle name="Lien hypertexte visité" xfId="1645" builtinId="9" hidden="1"/>
    <cellStyle name="Lien hypertexte visité" xfId="1647" builtinId="9" hidden="1"/>
    <cellStyle name="Lien hypertexte visité" xfId="1649" builtinId="9" hidden="1"/>
    <cellStyle name="Lien hypertexte visité" xfId="1651" builtinId="9" hidden="1"/>
    <cellStyle name="Lien hypertexte visité" xfId="1653" builtinId="9" hidden="1"/>
    <cellStyle name="Lien hypertexte visité" xfId="1655" builtinId="9" hidden="1"/>
    <cellStyle name="Lien hypertexte visité" xfId="1657" builtinId="9" hidden="1"/>
    <cellStyle name="Lien hypertexte visité" xfId="1659" builtinId="9" hidden="1"/>
    <cellStyle name="Lien hypertexte visité" xfId="1661" builtinId="9" hidden="1"/>
    <cellStyle name="Lien hypertexte visité" xfId="1663" builtinId="9" hidden="1"/>
    <cellStyle name="Lien hypertexte visité" xfId="1665" builtinId="9" hidden="1"/>
    <cellStyle name="Lien hypertexte visité" xfId="1667" builtinId="9" hidden="1"/>
    <cellStyle name="Lien hypertexte visité" xfId="1669" builtinId="9" hidden="1"/>
    <cellStyle name="Lien hypertexte visité" xfId="1671" builtinId="9" hidden="1"/>
    <cellStyle name="Lien hypertexte visité" xfId="1673" builtinId="9" hidden="1"/>
    <cellStyle name="Lien hypertexte visité" xfId="1675" builtinId="9" hidden="1"/>
    <cellStyle name="Lien hypertexte visité" xfId="1677" builtinId="9" hidden="1"/>
    <cellStyle name="Lien hypertexte visité" xfId="1679" builtinId="9" hidden="1"/>
    <cellStyle name="Lien hypertexte visité" xfId="1681" builtinId="9" hidden="1"/>
    <cellStyle name="Lien hypertexte visité" xfId="1683" builtinId="9" hidden="1"/>
    <cellStyle name="Lien hypertexte visité" xfId="1685" builtinId="9" hidden="1"/>
    <cellStyle name="Lien hypertexte visité" xfId="1687" builtinId="9" hidden="1"/>
    <cellStyle name="Lien hypertexte visité" xfId="1689" builtinId="9" hidden="1"/>
    <cellStyle name="Lien hypertexte visité" xfId="1691" builtinId="9" hidden="1"/>
    <cellStyle name="Lien hypertexte visité" xfId="1693" builtinId="9" hidden="1"/>
    <cellStyle name="Lien hypertexte visité" xfId="1695" builtinId="9" hidden="1"/>
    <cellStyle name="Lien hypertexte visité" xfId="1697" builtinId="9" hidden="1"/>
    <cellStyle name="Lien hypertexte visité" xfId="1699" builtinId="9" hidden="1"/>
    <cellStyle name="Lien hypertexte visité" xfId="1701" builtinId="9" hidden="1"/>
    <cellStyle name="Lien hypertexte visité" xfId="1703" builtinId="9" hidden="1"/>
    <cellStyle name="Lien hypertexte visité" xfId="1705" builtinId="9" hidden="1"/>
    <cellStyle name="Lien hypertexte visité" xfId="1707" builtinId="9" hidden="1"/>
    <cellStyle name="Lien hypertexte visité" xfId="1709" builtinId="9" hidden="1"/>
    <cellStyle name="Lien hypertexte visité" xfId="1711" builtinId="9" hidden="1"/>
    <cellStyle name="Lien hypertexte visité" xfId="1713" builtinId="9" hidden="1"/>
    <cellStyle name="Lien hypertexte visité" xfId="1715" builtinId="9" hidden="1"/>
    <cellStyle name="Lien hypertexte visité" xfId="1717" builtinId="9" hidden="1"/>
    <cellStyle name="Lien hypertexte visité" xfId="1719" builtinId="9" hidden="1"/>
    <cellStyle name="Lien hypertexte visité" xfId="1721" builtinId="9" hidden="1"/>
    <cellStyle name="Lien hypertexte visité" xfId="1723" builtinId="9" hidden="1"/>
    <cellStyle name="Lien hypertexte visité" xfId="1725" builtinId="9" hidden="1"/>
    <cellStyle name="Lien hypertexte visité" xfId="1727" builtinId="9" hidden="1"/>
    <cellStyle name="Lien hypertexte visité" xfId="1729" builtinId="9" hidden="1"/>
    <cellStyle name="Lien hypertexte visité" xfId="1731" builtinId="9" hidden="1"/>
    <cellStyle name="Lien hypertexte visité" xfId="1733" builtinId="9" hidden="1"/>
    <cellStyle name="Lien hypertexte visité" xfId="1735" builtinId="9" hidden="1"/>
    <cellStyle name="Lien hypertexte visité" xfId="1737" builtinId="9" hidden="1"/>
    <cellStyle name="Lien hypertexte visité" xfId="1739" builtinId="9" hidden="1"/>
    <cellStyle name="Lien hypertexte visité" xfId="1741" builtinId="9" hidden="1"/>
    <cellStyle name="Lien hypertexte visité" xfId="1743" builtinId="9" hidden="1"/>
    <cellStyle name="Lien hypertexte visité" xfId="1745" builtinId="9" hidden="1"/>
    <cellStyle name="Lien hypertexte visité" xfId="1747" builtinId="9" hidden="1"/>
    <cellStyle name="Lien hypertexte visité" xfId="1749" builtinId="9" hidden="1"/>
    <cellStyle name="Lien hypertexte visité" xfId="1751" builtinId="9" hidden="1"/>
    <cellStyle name="Lien hypertexte visité" xfId="1753" builtinId="9" hidden="1"/>
    <cellStyle name="Lien hypertexte visité" xfId="1755" builtinId="9" hidden="1"/>
    <cellStyle name="Lien hypertexte visité" xfId="1757" builtinId="9" hidden="1"/>
    <cellStyle name="Lien hypertexte visité" xfId="1759" builtinId="9" hidden="1"/>
    <cellStyle name="Lien hypertexte visité" xfId="1761" builtinId="9" hidden="1"/>
    <cellStyle name="Lien hypertexte visité" xfId="1763" builtinId="9" hidden="1"/>
    <cellStyle name="Lien hypertexte visité" xfId="1765" builtinId="9" hidden="1"/>
    <cellStyle name="Lien hypertexte visité" xfId="1767" builtinId="9" hidden="1"/>
    <cellStyle name="Lien hypertexte visité" xfId="1769" builtinId="9" hidden="1"/>
    <cellStyle name="Lien hypertexte visité" xfId="1771" builtinId="9" hidden="1"/>
    <cellStyle name="Lien hypertexte visité" xfId="1773" builtinId="9" hidden="1"/>
    <cellStyle name="Lien hypertexte visité" xfId="1775" builtinId="9" hidden="1"/>
    <cellStyle name="Lien hypertexte visité" xfId="1777" builtinId="9" hidden="1"/>
    <cellStyle name="Lien hypertexte visité" xfId="1779" builtinId="9" hidden="1"/>
    <cellStyle name="Lien hypertexte visité" xfId="1781" builtinId="9" hidden="1"/>
    <cellStyle name="Lien hypertexte visité" xfId="1783" builtinId="9" hidden="1"/>
    <cellStyle name="Lien hypertexte visité" xfId="1785" builtinId="9" hidden="1"/>
    <cellStyle name="Lien hypertexte visité" xfId="1787" builtinId="9" hidden="1"/>
    <cellStyle name="Lien hypertexte visité" xfId="1789" builtinId="9" hidden="1"/>
    <cellStyle name="Lien hypertexte visité" xfId="1791" builtinId="9" hidden="1"/>
    <cellStyle name="Lien hypertexte visité" xfId="1793" builtinId="9" hidden="1"/>
    <cellStyle name="Lien hypertexte visité" xfId="1795" builtinId="9" hidden="1"/>
    <cellStyle name="Lien hypertexte visité" xfId="1797" builtinId="9" hidden="1"/>
    <cellStyle name="Lien hypertexte visité" xfId="1799" builtinId="9" hidden="1"/>
    <cellStyle name="Lien hypertexte visité" xfId="1801" builtinId="9" hidden="1"/>
    <cellStyle name="Lien hypertexte visité" xfId="1803" builtinId="9" hidden="1"/>
    <cellStyle name="Lien hypertexte visité" xfId="1805" builtinId="9" hidden="1"/>
    <cellStyle name="Lien hypertexte visité" xfId="1807" builtinId="9" hidden="1"/>
    <cellStyle name="Lien hypertexte visité" xfId="1809" builtinId="9" hidden="1"/>
    <cellStyle name="Lien hypertexte visité" xfId="1811" builtinId="9" hidden="1"/>
    <cellStyle name="Lien hypertexte visité" xfId="1813" builtinId="9" hidden="1"/>
    <cellStyle name="Lien hypertexte visité" xfId="1815" builtinId="9" hidden="1"/>
    <cellStyle name="Lien hypertexte visité" xfId="1817" builtinId="9" hidden="1"/>
    <cellStyle name="Lien hypertexte visité" xfId="1819" builtinId="9" hidden="1"/>
    <cellStyle name="Lien hypertexte visité" xfId="1821" builtinId="9" hidden="1"/>
    <cellStyle name="Lien hypertexte visité" xfId="1823" builtinId="9" hidden="1"/>
    <cellStyle name="Lien hypertexte visité" xfId="1825" builtinId="9" hidden="1"/>
    <cellStyle name="Lien hypertexte visité" xfId="1827" builtinId="9" hidden="1"/>
    <cellStyle name="Lien hypertexte visité" xfId="1829" builtinId="9" hidden="1"/>
    <cellStyle name="Lien hypertexte visité" xfId="1831" builtinId="9" hidden="1"/>
    <cellStyle name="Lien hypertexte visité" xfId="1833" builtinId="9" hidden="1"/>
    <cellStyle name="Lien hypertexte visité" xfId="1835" builtinId="9" hidden="1"/>
    <cellStyle name="Lien hypertexte visité" xfId="1837" builtinId="9" hidden="1"/>
    <cellStyle name="Lien hypertexte visité" xfId="1839" builtinId="9" hidden="1"/>
    <cellStyle name="Lien hypertexte visité" xfId="1841" builtinId="9" hidden="1"/>
    <cellStyle name="Lien hypertexte visité" xfId="1843" builtinId="9" hidden="1"/>
    <cellStyle name="Lien hypertexte visité" xfId="1845" builtinId="9" hidden="1"/>
    <cellStyle name="Lien hypertexte visité" xfId="1847" builtinId="9" hidden="1"/>
    <cellStyle name="Lien hypertexte visité" xfId="1849" builtinId="9" hidden="1"/>
    <cellStyle name="Lien hypertexte visité" xfId="1851" builtinId="9" hidden="1"/>
    <cellStyle name="Lien hypertexte visité" xfId="1853" builtinId="9" hidden="1"/>
    <cellStyle name="Lien hypertexte visité" xfId="1855" builtinId="9" hidden="1"/>
    <cellStyle name="Lien hypertexte visité" xfId="1857" builtinId="9" hidden="1"/>
    <cellStyle name="Lien hypertexte visité" xfId="1859" builtinId="9" hidden="1"/>
    <cellStyle name="Lien hypertexte visité" xfId="1861" builtinId="9" hidden="1"/>
    <cellStyle name="Lien hypertexte visité" xfId="1863" builtinId="9" hidden="1"/>
    <cellStyle name="Lien hypertexte visité" xfId="1865" builtinId="9" hidden="1"/>
    <cellStyle name="Lien hypertexte visité" xfId="1867" builtinId="9" hidden="1"/>
    <cellStyle name="Lien hypertexte visité" xfId="1869" builtinId="9" hidden="1"/>
    <cellStyle name="Lien hypertexte visité" xfId="1871" builtinId="9" hidden="1"/>
    <cellStyle name="Lien hypertexte visité" xfId="1873" builtinId="9" hidden="1"/>
    <cellStyle name="Lien hypertexte visité" xfId="1875" builtinId="9" hidden="1"/>
    <cellStyle name="Lien hypertexte visité" xfId="1877" builtinId="9" hidden="1"/>
    <cellStyle name="Lien hypertexte visité" xfId="1879" builtinId="9" hidden="1"/>
    <cellStyle name="Lien hypertexte visité" xfId="1881" builtinId="9" hidden="1"/>
    <cellStyle name="Lien hypertexte visité" xfId="1883" builtinId="9" hidden="1"/>
    <cellStyle name="Lien hypertexte visité" xfId="1885" builtinId="9" hidden="1"/>
    <cellStyle name="Lien hypertexte visité" xfId="1887" builtinId="9" hidden="1"/>
    <cellStyle name="Lien hypertexte visité" xfId="1889" builtinId="9" hidden="1"/>
    <cellStyle name="Lien hypertexte visité" xfId="1891" builtinId="9" hidden="1"/>
    <cellStyle name="Lien hypertexte visité" xfId="1893" builtinId="9" hidden="1"/>
    <cellStyle name="Lien hypertexte visité" xfId="1895" builtinId="9" hidden="1"/>
    <cellStyle name="Lien hypertexte visité" xfId="1897" builtinId="9" hidden="1"/>
    <cellStyle name="Lien hypertexte visité" xfId="1899" builtinId="9" hidden="1"/>
    <cellStyle name="Lien hypertexte visité" xfId="1901" builtinId="9" hidden="1"/>
    <cellStyle name="Lien hypertexte visité" xfId="1903" builtinId="9" hidden="1"/>
    <cellStyle name="Lien hypertexte visité" xfId="1905" builtinId="9" hidden="1"/>
    <cellStyle name="Lien hypertexte visité" xfId="1907" builtinId="9" hidden="1"/>
    <cellStyle name="Lien hypertexte visité" xfId="1909" builtinId="9" hidden="1"/>
    <cellStyle name="Lien hypertexte visité" xfId="1911" builtinId="9" hidden="1"/>
    <cellStyle name="Lien hypertexte visité" xfId="1913" builtinId="9" hidden="1"/>
    <cellStyle name="Lien hypertexte visité" xfId="1915" builtinId="9" hidden="1"/>
    <cellStyle name="Lien hypertexte visité" xfId="1917" builtinId="9" hidden="1"/>
    <cellStyle name="Lien hypertexte visité" xfId="1919" builtinId="9" hidden="1"/>
    <cellStyle name="Lien hypertexte visité" xfId="1921" builtinId="9" hidden="1"/>
    <cellStyle name="Lien hypertexte visité" xfId="1923" builtinId="9" hidden="1"/>
    <cellStyle name="Lien hypertexte visité" xfId="1925" builtinId="9" hidden="1"/>
    <cellStyle name="Lien hypertexte visité" xfId="1927" builtinId="9" hidden="1"/>
    <cellStyle name="Lien hypertexte visité" xfId="1929" builtinId="9" hidden="1"/>
    <cellStyle name="Lien hypertexte visité" xfId="1931" builtinId="9" hidden="1"/>
    <cellStyle name="Lien hypertexte visité" xfId="1933" builtinId="9" hidden="1"/>
    <cellStyle name="Lien hypertexte visité" xfId="1935" builtinId="9" hidden="1"/>
    <cellStyle name="Lien hypertexte visité" xfId="1937" builtinId="9" hidden="1"/>
    <cellStyle name="Lien hypertexte visité" xfId="1939" builtinId="9" hidden="1"/>
    <cellStyle name="Lien hypertexte visité" xfId="1941" builtinId="9" hidden="1"/>
    <cellStyle name="Lien hypertexte visité" xfId="1943" builtinId="9" hidden="1"/>
    <cellStyle name="Lien hypertexte visité" xfId="1945" builtinId="9" hidden="1"/>
    <cellStyle name="Lien hypertexte visité" xfId="1947" builtinId="9" hidden="1"/>
    <cellStyle name="Lien hypertexte visité" xfId="1949" builtinId="9" hidden="1"/>
    <cellStyle name="Lien hypertexte visité" xfId="1951" builtinId="9" hidden="1"/>
    <cellStyle name="Lien hypertexte visité" xfId="1953" builtinId="9" hidden="1"/>
    <cellStyle name="Lien hypertexte visité" xfId="1955" builtinId="9" hidden="1"/>
    <cellStyle name="Lien hypertexte visité" xfId="1957" builtinId="9" hidden="1"/>
    <cellStyle name="Lien hypertexte visité" xfId="1959" builtinId="9" hidden="1"/>
    <cellStyle name="Lien hypertexte visité" xfId="1961" builtinId="9" hidden="1"/>
    <cellStyle name="Lien hypertexte visité" xfId="1963" builtinId="9" hidden="1"/>
    <cellStyle name="Lien hypertexte visité" xfId="1965" builtinId="9" hidden="1"/>
    <cellStyle name="Lien hypertexte visité" xfId="1967" builtinId="9" hidden="1"/>
    <cellStyle name="Lien hypertexte visité" xfId="1969" builtinId="9" hidden="1"/>
    <cellStyle name="Lien hypertexte visité" xfId="1971" builtinId="9" hidden="1"/>
    <cellStyle name="Lien hypertexte visité" xfId="1973" builtinId="9" hidden="1"/>
    <cellStyle name="Lien hypertexte visité" xfId="1975" builtinId="9" hidden="1"/>
    <cellStyle name="Lien hypertexte visité" xfId="1977" builtinId="9" hidden="1"/>
    <cellStyle name="Lien hypertexte visité" xfId="1979" builtinId="9" hidden="1"/>
    <cellStyle name="Lien hypertexte visité" xfId="1981" builtinId="9" hidden="1"/>
    <cellStyle name="Lien hypertexte visité" xfId="1983" builtinId="9" hidden="1"/>
    <cellStyle name="Lien hypertexte visité" xfId="1985" builtinId="9" hidden="1"/>
    <cellStyle name="Lien hypertexte visité" xfId="1987" builtinId="9" hidden="1"/>
    <cellStyle name="Lien hypertexte visité" xfId="1989" builtinId="9" hidden="1"/>
    <cellStyle name="Lien hypertexte visité" xfId="1991" builtinId="9" hidden="1"/>
    <cellStyle name="Lien hypertexte visité" xfId="1993" builtinId="9" hidden="1"/>
    <cellStyle name="Lien hypertexte visité" xfId="1995" builtinId="9" hidden="1"/>
    <cellStyle name="Lien hypertexte visité" xfId="1997" builtinId="9" hidden="1"/>
    <cellStyle name="Lien hypertexte visité" xfId="1999" builtinId="9" hidden="1"/>
    <cellStyle name="Lien hypertexte visité" xfId="2001" builtinId="9" hidden="1"/>
    <cellStyle name="Lien hypertexte visité" xfId="2003" builtinId="9" hidden="1"/>
    <cellStyle name="Lien hypertexte visité" xfId="2005" builtinId="9" hidden="1"/>
    <cellStyle name="Lien hypertexte visité" xfId="2007" builtinId="9" hidden="1"/>
    <cellStyle name="Lien hypertexte visité" xfId="2009" builtinId="9" hidden="1"/>
    <cellStyle name="Lien hypertexte visité" xfId="2011" builtinId="9" hidden="1"/>
    <cellStyle name="Lien hypertexte visité" xfId="2013" builtinId="9" hidden="1"/>
    <cellStyle name="Lien hypertexte visité" xfId="2015" builtinId="9" hidden="1"/>
    <cellStyle name="Lien hypertexte visité" xfId="2017" builtinId="9" hidden="1"/>
    <cellStyle name="Lien hypertexte visité" xfId="2019" builtinId="9" hidden="1"/>
    <cellStyle name="Lien hypertexte visité" xfId="2021" builtinId="9" hidden="1"/>
    <cellStyle name="Lien hypertexte visité" xfId="2023" builtinId="9" hidden="1"/>
    <cellStyle name="Lien hypertexte visité" xfId="2025" builtinId="9" hidden="1"/>
    <cellStyle name="Lien hypertexte visité" xfId="2027" builtinId="9" hidden="1"/>
    <cellStyle name="Lien hypertexte visité" xfId="2029" builtinId="9" hidden="1"/>
    <cellStyle name="Lien hypertexte visité" xfId="2031" builtinId="9" hidden="1"/>
    <cellStyle name="Lien hypertexte visité" xfId="2033" builtinId="9" hidden="1"/>
    <cellStyle name="Lien hypertexte visité" xfId="2035" builtinId="9" hidden="1"/>
    <cellStyle name="Lien hypertexte visité" xfId="2037" builtinId="9" hidden="1"/>
    <cellStyle name="Lien hypertexte visité" xfId="2039" builtinId="9" hidden="1"/>
    <cellStyle name="Lien hypertexte visité" xfId="2041" builtinId="9" hidden="1"/>
    <cellStyle name="Lien hypertexte visité" xfId="2043" builtinId="9" hidden="1"/>
    <cellStyle name="Lien hypertexte visité" xfId="2045" builtinId="9" hidden="1"/>
    <cellStyle name="Lien hypertexte visité" xfId="2047" builtinId="9" hidden="1"/>
    <cellStyle name="Lien hypertexte visité" xfId="2049" builtinId="9" hidden="1"/>
    <cellStyle name="Lien hypertexte visité" xfId="2051" builtinId="9" hidden="1"/>
    <cellStyle name="Lien hypertexte visité" xfId="2053" builtinId="9" hidden="1"/>
    <cellStyle name="Lien hypertexte visité" xfId="2055" builtinId="9" hidden="1"/>
    <cellStyle name="Lien hypertexte visité" xfId="2057" builtinId="9" hidden="1"/>
    <cellStyle name="Lien hypertexte visité" xfId="2059" builtinId="9" hidden="1"/>
    <cellStyle name="Lien hypertexte visité" xfId="2061" builtinId="9" hidden="1"/>
    <cellStyle name="Lien hypertexte visité" xfId="2063" builtinId="9" hidden="1"/>
    <cellStyle name="Lien hypertexte visité" xfId="2065" builtinId="9" hidden="1"/>
    <cellStyle name="Lien hypertexte visité" xfId="2067" builtinId="9" hidden="1"/>
    <cellStyle name="Lien hypertexte visité" xfId="2069" builtinId="9" hidden="1"/>
    <cellStyle name="Lien hypertexte visité" xfId="2071" builtinId="9" hidden="1"/>
    <cellStyle name="Lien hypertexte visité" xfId="2073" builtinId="9" hidden="1"/>
    <cellStyle name="Lien hypertexte visité" xfId="2075" builtinId="9" hidden="1"/>
    <cellStyle name="Lien hypertexte visité" xfId="2077" builtinId="9" hidden="1"/>
    <cellStyle name="Lien hypertexte visité" xfId="2079" builtinId="9" hidden="1"/>
    <cellStyle name="Lien hypertexte visité" xfId="2081" builtinId="9" hidden="1"/>
    <cellStyle name="Lien hypertexte visité" xfId="2083" builtinId="9" hidden="1"/>
    <cellStyle name="Lien hypertexte visité" xfId="2085" builtinId="9" hidden="1"/>
    <cellStyle name="Lien hypertexte visité" xfId="2087" builtinId="9" hidden="1"/>
    <cellStyle name="Lien hypertexte visité" xfId="2089" builtinId="9" hidden="1"/>
    <cellStyle name="Lien hypertexte visité" xfId="2091" builtinId="9" hidden="1"/>
    <cellStyle name="Lien hypertexte visité" xfId="2093" builtinId="9" hidden="1"/>
    <cellStyle name="Lien hypertexte visité" xfId="2095" builtinId="9" hidden="1"/>
    <cellStyle name="Lien hypertexte visité" xfId="2097" builtinId="9" hidden="1"/>
    <cellStyle name="Lien hypertexte visité" xfId="2099" builtinId="9" hidden="1"/>
    <cellStyle name="Lien hypertexte visité" xfId="2101" builtinId="9" hidden="1"/>
    <cellStyle name="Lien hypertexte visité" xfId="2103" builtinId="9" hidden="1"/>
    <cellStyle name="Lien hypertexte visité" xfId="2105" builtinId="9" hidden="1"/>
    <cellStyle name="Lien hypertexte visité" xfId="2107" builtinId="9" hidden="1"/>
    <cellStyle name="Lien hypertexte visité" xfId="2109" builtinId="9" hidden="1"/>
    <cellStyle name="Lien hypertexte visité" xfId="2111" builtinId="9" hidden="1"/>
    <cellStyle name="Lien hypertexte visité" xfId="2113" builtinId="9" hidden="1"/>
    <cellStyle name="Lien hypertexte visité" xfId="2115" builtinId="9" hidden="1"/>
    <cellStyle name="Lien hypertexte visité" xfId="2117" builtinId="9" hidden="1"/>
    <cellStyle name="Lien hypertexte visité" xfId="2119" builtinId="9" hidden="1"/>
    <cellStyle name="Lien hypertexte visité" xfId="2121" builtinId="9" hidden="1"/>
    <cellStyle name="Lien hypertexte visité" xfId="2123" builtinId="9" hidden="1"/>
    <cellStyle name="Lien hypertexte visité" xfId="2125" builtinId="9" hidden="1"/>
    <cellStyle name="Lien hypertexte visité" xfId="2127" builtinId="9" hidden="1"/>
    <cellStyle name="Lien hypertexte visité" xfId="2129" builtinId="9" hidden="1"/>
    <cellStyle name="Lien hypertexte visité" xfId="2131" builtinId="9" hidden="1"/>
    <cellStyle name="Lien hypertexte visité" xfId="2133" builtinId="9" hidden="1"/>
    <cellStyle name="Lien hypertexte visité" xfId="2135" builtinId="9" hidden="1"/>
    <cellStyle name="Lien hypertexte visité" xfId="2137" builtinId="9" hidden="1"/>
    <cellStyle name="Lien hypertexte visité" xfId="2139" builtinId="9" hidden="1"/>
    <cellStyle name="Lien hypertexte visité" xfId="2141" builtinId="9" hidden="1"/>
    <cellStyle name="Lien hypertexte visité" xfId="2143" builtinId="9" hidden="1"/>
    <cellStyle name="Lien hypertexte visité" xfId="2145" builtinId="9" hidden="1"/>
    <cellStyle name="Lien hypertexte visité" xfId="2147" builtinId="9" hidden="1"/>
    <cellStyle name="Lien hypertexte visité" xfId="2149" builtinId="9" hidden="1"/>
    <cellStyle name="Lien hypertexte visité" xfId="2151" builtinId="9" hidden="1"/>
    <cellStyle name="Lien hypertexte visité" xfId="2153" builtinId="9" hidden="1"/>
    <cellStyle name="Lien hypertexte visité" xfId="2155" builtinId="9" hidden="1"/>
    <cellStyle name="Lien hypertexte visité" xfId="2157" builtinId="9" hidden="1"/>
    <cellStyle name="Lien hypertexte visité" xfId="2159" builtinId="9" hidden="1"/>
    <cellStyle name="Lien hypertexte visité" xfId="2161" builtinId="9" hidden="1"/>
    <cellStyle name="Lien hypertexte visité" xfId="2163" builtinId="9" hidden="1"/>
    <cellStyle name="Lien hypertexte visité" xfId="2165" builtinId="9" hidden="1"/>
    <cellStyle name="Lien hypertexte visité" xfId="2167" builtinId="9" hidden="1"/>
    <cellStyle name="Lien hypertexte visité" xfId="2169" builtinId="9" hidden="1"/>
    <cellStyle name="Lien hypertexte visité" xfId="2171" builtinId="9" hidden="1"/>
    <cellStyle name="Lien hypertexte visité" xfId="2173" builtinId="9" hidden="1"/>
    <cellStyle name="Lien hypertexte visité" xfId="2175" builtinId="9" hidden="1"/>
    <cellStyle name="Lien hypertexte visité" xfId="2177" builtinId="9" hidden="1"/>
    <cellStyle name="Lien hypertexte visité" xfId="2179" builtinId="9" hidden="1"/>
    <cellStyle name="Lien hypertexte visité" xfId="2181" builtinId="9" hidden="1"/>
    <cellStyle name="Lien hypertexte visité" xfId="2183" builtinId="9" hidden="1"/>
    <cellStyle name="Lien hypertexte visité" xfId="2185" builtinId="9" hidden="1"/>
    <cellStyle name="Lien hypertexte visité" xfId="2187" builtinId="9" hidden="1"/>
    <cellStyle name="Lien hypertexte visité" xfId="2189" builtinId="9" hidden="1"/>
    <cellStyle name="Lien hypertexte visité" xfId="2191" builtinId="9" hidden="1"/>
    <cellStyle name="Lien hypertexte visité" xfId="2193" builtinId="9" hidden="1"/>
    <cellStyle name="Lien hypertexte visité" xfId="2195" builtinId="9" hidden="1"/>
    <cellStyle name="Lien hypertexte visité" xfId="2197" builtinId="9" hidden="1"/>
    <cellStyle name="Lien hypertexte visité" xfId="2199" builtinId="9" hidden="1"/>
    <cellStyle name="Lien hypertexte visité" xfId="2201" builtinId="9" hidden="1"/>
    <cellStyle name="Lien hypertexte visité" xfId="2203" builtinId="9" hidden="1"/>
    <cellStyle name="Lien hypertexte visité" xfId="2205" builtinId="9" hidden="1"/>
    <cellStyle name="Lien hypertexte visité" xfId="2207" builtinId="9" hidden="1"/>
    <cellStyle name="Lien hypertexte visité" xfId="2209" builtinId="9" hidden="1"/>
    <cellStyle name="Lien hypertexte visité" xfId="2211" builtinId="9" hidden="1"/>
    <cellStyle name="Lien hypertexte visité" xfId="2213" builtinId="9" hidden="1"/>
    <cellStyle name="Lien hypertexte visité" xfId="2215" builtinId="9" hidden="1"/>
    <cellStyle name="Lien hypertexte visité" xfId="2217" builtinId="9" hidden="1"/>
    <cellStyle name="Lien hypertexte visité" xfId="2219" builtinId="9" hidden="1"/>
    <cellStyle name="Lien hypertexte visité" xfId="2221" builtinId="9" hidden="1"/>
    <cellStyle name="Lien hypertexte visité" xfId="2223" builtinId="9" hidden="1"/>
    <cellStyle name="Lien hypertexte visité" xfId="2225" builtinId="9" hidden="1"/>
    <cellStyle name="Lien hypertexte visité" xfId="2227" builtinId="9" hidden="1"/>
    <cellStyle name="Lien hypertexte visité" xfId="2229" builtinId="9" hidden="1"/>
    <cellStyle name="Lien hypertexte visité" xfId="2231" builtinId="9" hidden="1"/>
    <cellStyle name="Lien hypertexte visité" xfId="2233" builtinId="9" hidden="1"/>
    <cellStyle name="Lien hypertexte visité" xfId="2235" builtinId="9" hidden="1"/>
    <cellStyle name="Lien hypertexte visité" xfId="2237" builtinId="9" hidden="1"/>
    <cellStyle name="Lien hypertexte visité" xfId="2239" builtinId="9" hidden="1"/>
    <cellStyle name="Lien hypertexte visité" xfId="2241" builtinId="9" hidden="1"/>
    <cellStyle name="Lien hypertexte visité" xfId="2243" builtinId="9" hidden="1"/>
    <cellStyle name="Lien hypertexte visité" xfId="2245" builtinId="9" hidden="1"/>
    <cellStyle name="Lien hypertexte visité" xfId="2247" builtinId="9" hidden="1"/>
    <cellStyle name="Lien hypertexte visité" xfId="2249" builtinId="9" hidden="1"/>
    <cellStyle name="Lien hypertexte visité" xfId="2251" builtinId="9" hidden="1"/>
    <cellStyle name="Lien hypertexte visité" xfId="2253" builtinId="9" hidden="1"/>
    <cellStyle name="Lien hypertexte visité" xfId="2255" builtinId="9" hidden="1"/>
    <cellStyle name="Lien hypertexte visité" xfId="2257" builtinId="9" hidden="1"/>
    <cellStyle name="Lien hypertexte visité" xfId="2259" builtinId="9" hidden="1"/>
    <cellStyle name="Lien hypertexte visité" xfId="2261" builtinId="9" hidden="1"/>
    <cellStyle name="Lien hypertexte visité" xfId="2263" builtinId="9" hidden="1"/>
    <cellStyle name="Lien hypertexte visité" xfId="2265" builtinId="9" hidden="1"/>
    <cellStyle name="Lien hypertexte visité" xfId="2267" builtinId="9" hidden="1"/>
    <cellStyle name="Lien hypertexte visité" xfId="2269" builtinId="9" hidden="1"/>
    <cellStyle name="Lien hypertexte visité" xfId="2271" builtinId="9" hidden="1"/>
    <cellStyle name="Lien hypertexte visité" xfId="2273" builtinId="9" hidden="1"/>
    <cellStyle name="Lien hypertexte visité" xfId="2275" builtinId="9" hidden="1"/>
    <cellStyle name="Lien hypertexte visité" xfId="2277" builtinId="9" hidden="1"/>
    <cellStyle name="Lien hypertexte visité" xfId="2279" builtinId="9" hidden="1"/>
    <cellStyle name="Lien hypertexte visité" xfId="2281" builtinId="9" hidden="1"/>
    <cellStyle name="Lien hypertexte visité" xfId="2283" builtinId="9" hidden="1"/>
    <cellStyle name="Lien hypertexte visité" xfId="2285" builtinId="9" hidden="1"/>
    <cellStyle name="Lien hypertexte visité" xfId="2287" builtinId="9" hidden="1"/>
    <cellStyle name="Lien hypertexte visité" xfId="2289" builtinId="9" hidden="1"/>
    <cellStyle name="Lien hypertexte visité" xfId="2291" builtinId="9" hidden="1"/>
    <cellStyle name="Lien hypertexte visité" xfId="2293" builtinId="9" hidden="1"/>
    <cellStyle name="Lien hypertexte visité" xfId="2295" builtinId="9" hidden="1"/>
    <cellStyle name="Lien hypertexte visité" xfId="2297" builtinId="9" hidden="1"/>
    <cellStyle name="Lien hypertexte visité" xfId="2299" builtinId="9" hidden="1"/>
    <cellStyle name="Lien hypertexte visité" xfId="2301" builtinId="9" hidden="1"/>
    <cellStyle name="Lien hypertexte visité" xfId="2303" builtinId="9" hidden="1"/>
    <cellStyle name="Lien hypertexte visité" xfId="2305" builtinId="9" hidden="1"/>
    <cellStyle name="Lien hypertexte visité" xfId="2307" builtinId="9" hidden="1"/>
    <cellStyle name="Lien hypertexte visité" xfId="2309" builtinId="9" hidden="1"/>
    <cellStyle name="Lien hypertexte visité" xfId="2311" builtinId="9" hidden="1"/>
    <cellStyle name="Lien hypertexte visité" xfId="2313" builtinId="9" hidden="1"/>
    <cellStyle name="Lien hypertexte visité" xfId="2315" builtinId="9" hidden="1"/>
    <cellStyle name="Lien hypertexte visité" xfId="2317" builtinId="9" hidden="1"/>
    <cellStyle name="Lien hypertexte visité" xfId="2319" builtinId="9" hidden="1"/>
    <cellStyle name="Lien hypertexte visité" xfId="2321" builtinId="9" hidden="1"/>
    <cellStyle name="Lien hypertexte visité" xfId="2323" builtinId="9" hidden="1"/>
    <cellStyle name="Lien hypertexte visité" xfId="2325" builtinId="9" hidden="1"/>
    <cellStyle name="Lien hypertexte visité" xfId="2327" builtinId="9" hidden="1"/>
    <cellStyle name="Lien hypertexte visité" xfId="2329" builtinId="9" hidden="1"/>
    <cellStyle name="Lien hypertexte visité" xfId="2331" builtinId="9" hidden="1"/>
    <cellStyle name="Lien hypertexte visité" xfId="2333" builtinId="9" hidden="1"/>
    <cellStyle name="Lien hypertexte visité" xfId="2335" builtinId="9" hidden="1"/>
    <cellStyle name="Lien hypertexte visité" xfId="2337" builtinId="9" hidden="1"/>
    <cellStyle name="Lien hypertexte visité" xfId="2339" builtinId="9" hidden="1"/>
    <cellStyle name="Lien hypertexte visité" xfId="2341" builtinId="9" hidden="1"/>
    <cellStyle name="Lien hypertexte visité" xfId="2343" builtinId="9" hidden="1"/>
    <cellStyle name="Lien hypertexte visité" xfId="2345" builtinId="9" hidden="1"/>
    <cellStyle name="Lien hypertexte visité" xfId="2347" builtinId="9" hidden="1"/>
    <cellStyle name="Lien hypertexte visité" xfId="2349" builtinId="9" hidden="1"/>
    <cellStyle name="Lien hypertexte visité" xfId="2351" builtinId="9" hidden="1"/>
    <cellStyle name="Lien hypertexte visité" xfId="2353" builtinId="9" hidden="1"/>
    <cellStyle name="Lien hypertexte visité" xfId="2355" builtinId="9" hidden="1"/>
    <cellStyle name="Lien hypertexte visité" xfId="2357" builtinId="9" hidden="1"/>
    <cellStyle name="Lien hypertexte visité" xfId="2359" builtinId="9" hidden="1"/>
    <cellStyle name="Lien hypertexte visité" xfId="2361" builtinId="9" hidden="1"/>
    <cellStyle name="Lien hypertexte visité" xfId="2363" builtinId="9" hidden="1"/>
    <cellStyle name="Lien hypertexte visité" xfId="2365" builtinId="9" hidden="1"/>
    <cellStyle name="Lien hypertexte visité" xfId="2367" builtinId="9" hidden="1"/>
    <cellStyle name="Lien hypertexte visité" xfId="2369" builtinId="9" hidden="1"/>
    <cellStyle name="Lien hypertexte visité" xfId="2371" builtinId="9" hidden="1"/>
    <cellStyle name="Lien hypertexte visité" xfId="2373" builtinId="9" hidden="1"/>
    <cellStyle name="Lien hypertexte visité" xfId="2375" builtinId="9" hidden="1"/>
    <cellStyle name="Lien hypertexte visité" xfId="2377" builtinId="9" hidden="1"/>
    <cellStyle name="Lien hypertexte visité" xfId="2379" builtinId="9" hidden="1"/>
    <cellStyle name="Lien hypertexte visité" xfId="2381" builtinId="9" hidden="1"/>
    <cellStyle name="Lien hypertexte visité" xfId="2383" builtinId="9" hidden="1"/>
    <cellStyle name="Lien hypertexte visité" xfId="2385" builtinId="9" hidden="1"/>
    <cellStyle name="Lien hypertexte visité" xfId="2387" builtinId="9" hidden="1"/>
    <cellStyle name="Lien hypertexte visité" xfId="2389" builtinId="9" hidden="1"/>
    <cellStyle name="Lien hypertexte visité" xfId="2391" builtinId="9" hidden="1"/>
    <cellStyle name="Lien hypertexte visité" xfId="2393" builtinId="9" hidden="1"/>
    <cellStyle name="Lien hypertexte visité" xfId="2395" builtinId="9" hidden="1"/>
    <cellStyle name="Lien hypertexte visité" xfId="2397" builtinId="9" hidden="1"/>
    <cellStyle name="Lien hypertexte visité" xfId="2399" builtinId="9" hidden="1"/>
    <cellStyle name="Lien hypertexte visité" xfId="2401" builtinId="9" hidden="1"/>
    <cellStyle name="Lien hypertexte visité" xfId="2403" builtinId="9" hidden="1"/>
    <cellStyle name="Lien hypertexte visité" xfId="2405" builtinId="9" hidden="1"/>
    <cellStyle name="Lien hypertexte visité" xfId="2407" builtinId="9" hidden="1"/>
    <cellStyle name="Lien hypertexte visité" xfId="2409" builtinId="9" hidden="1"/>
    <cellStyle name="Lien hypertexte visité" xfId="2411" builtinId="9" hidden="1"/>
    <cellStyle name="Lien hypertexte visité" xfId="2413" builtinId="9" hidden="1"/>
    <cellStyle name="Lien hypertexte visité" xfId="2415" builtinId="9" hidden="1"/>
    <cellStyle name="Lien hypertexte visité" xfId="2417" builtinId="9" hidden="1"/>
    <cellStyle name="Lien hypertexte visité" xfId="2419" builtinId="9" hidden="1"/>
    <cellStyle name="Lien hypertexte visité" xfId="2421" builtinId="9" hidden="1"/>
    <cellStyle name="Lien hypertexte visité" xfId="2423" builtinId="9" hidden="1"/>
    <cellStyle name="Lien hypertexte visité" xfId="2425" builtinId="9" hidden="1"/>
    <cellStyle name="Lien hypertexte visité" xfId="2427" builtinId="9" hidden="1"/>
    <cellStyle name="Lien hypertexte visité" xfId="2429" builtinId="9" hidden="1"/>
    <cellStyle name="Lien hypertexte visité" xfId="2431" builtinId="9" hidden="1"/>
    <cellStyle name="Lien hypertexte visité" xfId="2433" builtinId="9" hidden="1"/>
    <cellStyle name="Lien hypertexte visité" xfId="2435" builtinId="9" hidden="1"/>
    <cellStyle name="Lien hypertexte visité" xfId="2437" builtinId="9" hidden="1"/>
    <cellStyle name="Lien hypertexte visité" xfId="2439" builtinId="9" hidden="1"/>
    <cellStyle name="Lien hypertexte visité" xfId="2441" builtinId="9" hidden="1"/>
    <cellStyle name="Lien hypertexte visité" xfId="2443" builtinId="9" hidden="1"/>
    <cellStyle name="Lien hypertexte visité" xfId="2445" builtinId="9" hidden="1"/>
    <cellStyle name="Lien hypertexte visité" xfId="2447" builtinId="9" hidden="1"/>
    <cellStyle name="Lien hypertexte visité" xfId="2449" builtinId="9" hidden="1"/>
    <cellStyle name="Lien hypertexte visité" xfId="2451" builtinId="9" hidden="1"/>
    <cellStyle name="Lien hypertexte visité" xfId="2453" builtinId="9" hidden="1"/>
    <cellStyle name="Lien hypertexte visité" xfId="2455" builtinId="9" hidden="1"/>
    <cellStyle name="Lien hypertexte visité" xfId="2457" builtinId="9" hidden="1"/>
    <cellStyle name="Lien hypertexte visité" xfId="2459" builtinId="9" hidden="1"/>
    <cellStyle name="Lien hypertexte visité" xfId="2461" builtinId="9" hidden="1"/>
    <cellStyle name="Lien hypertexte visité" xfId="2463" builtinId="9" hidden="1"/>
    <cellStyle name="Lien hypertexte visité" xfId="2465" builtinId="9" hidden="1"/>
    <cellStyle name="Lien hypertexte visité" xfId="2467" builtinId="9" hidden="1"/>
    <cellStyle name="Lien hypertexte visité" xfId="2469" builtinId="9" hidden="1"/>
    <cellStyle name="Lien hypertexte visité" xfId="2471" builtinId="9" hidden="1"/>
    <cellStyle name="Lien hypertexte visité" xfId="2473" builtinId="9" hidden="1"/>
    <cellStyle name="Lien hypertexte visité" xfId="2475" builtinId="9" hidden="1"/>
    <cellStyle name="Lien hypertexte visité" xfId="2477" builtinId="9" hidden="1"/>
    <cellStyle name="Lien hypertexte visité" xfId="2479" builtinId="9" hidden="1"/>
    <cellStyle name="Lien hypertexte visité" xfId="2481" builtinId="9" hidden="1"/>
    <cellStyle name="Lien hypertexte visité" xfId="2483" builtinId="9" hidden="1"/>
    <cellStyle name="Lien hypertexte visité" xfId="2485" builtinId="9" hidden="1"/>
    <cellStyle name="Lien hypertexte visité" xfId="2487" builtinId="9" hidden="1"/>
    <cellStyle name="Lien hypertexte visité" xfId="2489" builtinId="9" hidden="1"/>
    <cellStyle name="Lien hypertexte visité" xfId="2491" builtinId="9" hidden="1"/>
    <cellStyle name="Lien hypertexte visité" xfId="2493" builtinId="9" hidden="1"/>
    <cellStyle name="Lien hypertexte visité" xfId="2495" builtinId="9" hidden="1"/>
    <cellStyle name="Lien hypertexte visité" xfId="2497" builtinId="9" hidden="1"/>
    <cellStyle name="Lien hypertexte visité" xfId="2499" builtinId="9" hidden="1"/>
    <cellStyle name="Lien hypertexte visité" xfId="2501" builtinId="9" hidden="1"/>
    <cellStyle name="Lien hypertexte visité" xfId="2503" builtinId="9" hidden="1"/>
    <cellStyle name="Lien hypertexte visité" xfId="2505" builtinId="9" hidden="1"/>
    <cellStyle name="Lien hypertexte visité" xfId="2507" builtinId="9" hidden="1"/>
    <cellStyle name="Lien hypertexte visité" xfId="2509" builtinId="9" hidden="1"/>
    <cellStyle name="Lien hypertexte visité" xfId="2511" builtinId="9" hidden="1"/>
    <cellStyle name="Lien hypertexte visité" xfId="2513" builtinId="9" hidden="1"/>
    <cellStyle name="Lien hypertexte visité" xfId="2515" builtinId="9" hidden="1"/>
    <cellStyle name="Lien hypertexte visité" xfId="2517" builtinId="9" hidden="1"/>
    <cellStyle name="Lien hypertexte visité" xfId="2519" builtinId="9" hidden="1"/>
    <cellStyle name="Lien hypertexte visité" xfId="2521" builtinId="9" hidden="1"/>
    <cellStyle name="Lien hypertexte visité" xfId="2523" builtinId="9" hidden="1"/>
    <cellStyle name="Lien hypertexte visité" xfId="2525" builtinId="9" hidden="1"/>
    <cellStyle name="Lien hypertexte visité" xfId="2527" builtinId="9" hidden="1"/>
    <cellStyle name="Lien hypertexte visité" xfId="2529" builtinId="9" hidden="1"/>
    <cellStyle name="Lien hypertexte visité" xfId="2531" builtinId="9" hidden="1"/>
    <cellStyle name="Lien hypertexte visité" xfId="2533" builtinId="9" hidden="1"/>
    <cellStyle name="Lien hypertexte visité" xfId="2535" builtinId="9" hidden="1"/>
    <cellStyle name="Lien hypertexte visité" xfId="2537" builtinId="9" hidden="1"/>
    <cellStyle name="Lien hypertexte visité" xfId="2539" builtinId="9" hidden="1"/>
    <cellStyle name="Lien hypertexte visité" xfId="2541" builtinId="9" hidden="1"/>
    <cellStyle name="Lien hypertexte visité" xfId="2543" builtinId="9" hidden="1"/>
    <cellStyle name="Lien hypertexte visité" xfId="2545" builtinId="9" hidden="1"/>
    <cellStyle name="Lien hypertexte visité" xfId="2547" builtinId="9" hidden="1"/>
    <cellStyle name="Lien hypertexte visité" xfId="2549" builtinId="9" hidden="1"/>
    <cellStyle name="Lien hypertexte visité" xfId="2551" builtinId="9" hidden="1"/>
    <cellStyle name="Lien hypertexte visité" xfId="2553" builtinId="9" hidden="1"/>
    <cellStyle name="Lien hypertexte visité" xfId="2555" builtinId="9" hidden="1"/>
    <cellStyle name="Lien hypertexte visité" xfId="2557" builtinId="9" hidden="1"/>
    <cellStyle name="Lien hypertexte visité" xfId="2559" builtinId="9" hidden="1"/>
    <cellStyle name="Lien hypertexte visité" xfId="2561" builtinId="9" hidden="1"/>
    <cellStyle name="Lien hypertexte visité" xfId="2563" builtinId="9" hidden="1"/>
    <cellStyle name="Lien hypertexte visité" xfId="2565" builtinId="9" hidden="1"/>
    <cellStyle name="Lien hypertexte visité" xfId="2567" builtinId="9" hidden="1"/>
    <cellStyle name="Lien hypertexte visité" xfId="2569" builtinId="9" hidden="1"/>
    <cellStyle name="Lien hypertexte visité" xfId="2571" builtinId="9" hidden="1"/>
    <cellStyle name="Lien hypertexte visité" xfId="2573" builtinId="9" hidden="1"/>
    <cellStyle name="Lien hypertexte visité" xfId="2575" builtinId="9" hidden="1"/>
    <cellStyle name="Lien hypertexte visité" xfId="2577" builtinId="9" hidden="1"/>
    <cellStyle name="Lien hypertexte visité" xfId="2579" builtinId="9" hidden="1"/>
    <cellStyle name="Lien hypertexte visité" xfId="2581" builtinId="9" hidden="1"/>
    <cellStyle name="Lien hypertexte visité" xfId="2583" builtinId="9" hidden="1"/>
    <cellStyle name="Lien hypertexte visité" xfId="2585" builtinId="9" hidden="1"/>
    <cellStyle name="Lien hypertexte visité" xfId="2587" builtinId="9" hidden="1"/>
    <cellStyle name="Lien hypertexte visité" xfId="2589" builtinId="9" hidden="1"/>
    <cellStyle name="Lien hypertexte visité" xfId="2591" builtinId="9" hidden="1"/>
    <cellStyle name="Lien hypertexte visité" xfId="2593" builtinId="9" hidden="1"/>
    <cellStyle name="Lien hypertexte visité" xfId="2595" builtinId="9" hidden="1"/>
    <cellStyle name="Lien hypertexte visité" xfId="2597" builtinId="9" hidden="1"/>
    <cellStyle name="Lien hypertexte visité" xfId="2599" builtinId="9" hidden="1"/>
    <cellStyle name="Lien hypertexte visité" xfId="2601" builtinId="9" hidden="1"/>
    <cellStyle name="Lien hypertexte visité" xfId="2603" builtinId="9" hidden="1"/>
    <cellStyle name="Lien hypertexte visité" xfId="2605" builtinId="9" hidden="1"/>
    <cellStyle name="Lien hypertexte visité" xfId="2607" builtinId="9" hidden="1"/>
    <cellStyle name="Lien hypertexte visité" xfId="2609" builtinId="9" hidden="1"/>
    <cellStyle name="Lien hypertexte visité" xfId="2611" builtinId="9" hidden="1"/>
    <cellStyle name="Lien hypertexte visité" xfId="2613" builtinId="9" hidden="1"/>
    <cellStyle name="Lien hypertexte visité" xfId="2615" builtinId="9" hidden="1"/>
    <cellStyle name="Lien hypertexte visité" xfId="2617" builtinId="9" hidden="1"/>
    <cellStyle name="Lien hypertexte visité" xfId="2619" builtinId="9" hidden="1"/>
    <cellStyle name="Lien hypertexte visité" xfId="2621" builtinId="9" hidden="1"/>
    <cellStyle name="Lien hypertexte visité" xfId="2623" builtinId="9" hidden="1"/>
    <cellStyle name="Lien hypertexte visité" xfId="2625" builtinId="9" hidden="1"/>
    <cellStyle name="Lien hypertexte visité" xfId="2627" builtinId="9" hidden="1"/>
    <cellStyle name="Lien hypertexte visité" xfId="2629" builtinId="9" hidden="1"/>
    <cellStyle name="Lien hypertexte visité" xfId="2631" builtinId="9" hidden="1"/>
    <cellStyle name="Lien hypertexte visité" xfId="2633" builtinId="9" hidden="1"/>
    <cellStyle name="Lien hypertexte visité" xfId="2635" builtinId="9" hidden="1"/>
    <cellStyle name="Lien hypertexte visité" xfId="2637" builtinId="9" hidden="1"/>
    <cellStyle name="Lien hypertexte visité" xfId="2639" builtinId="9" hidden="1"/>
    <cellStyle name="Lien hypertexte visité" xfId="2641" builtinId="9" hidden="1"/>
    <cellStyle name="Lien hypertexte visité" xfId="2643" builtinId="9" hidden="1"/>
    <cellStyle name="Lien hypertexte visité" xfId="2645" builtinId="9" hidden="1"/>
    <cellStyle name="Lien hypertexte visité" xfId="2647" builtinId="9" hidden="1"/>
    <cellStyle name="Lien hypertexte visité" xfId="2649" builtinId="9" hidden="1"/>
    <cellStyle name="Lien hypertexte visité" xfId="2651" builtinId="9" hidden="1"/>
    <cellStyle name="Lien hypertexte visité" xfId="2653" builtinId="9" hidden="1"/>
    <cellStyle name="Lien hypertexte visité" xfId="2655" builtinId="9" hidden="1"/>
    <cellStyle name="Lien hypertexte visité" xfId="2657" builtinId="9" hidden="1"/>
    <cellStyle name="Lien hypertexte visité" xfId="2659" builtinId="9" hidden="1"/>
    <cellStyle name="Lien hypertexte visité" xfId="2661" builtinId="9" hidden="1"/>
    <cellStyle name="Lien hypertexte visité" xfId="2663" builtinId="9" hidden="1"/>
    <cellStyle name="Lien hypertexte visité" xfId="2665" builtinId="9" hidden="1"/>
    <cellStyle name="Lien hypertexte visité" xfId="2667" builtinId="9" hidden="1"/>
    <cellStyle name="Lien hypertexte visité" xfId="2669" builtinId="9" hidden="1"/>
    <cellStyle name="Lien hypertexte visité" xfId="2671" builtinId="9" hidden="1"/>
    <cellStyle name="Lien hypertexte visité" xfId="2673" builtinId="9" hidden="1"/>
    <cellStyle name="Lien hypertexte visité" xfId="2675" builtinId="9" hidden="1"/>
    <cellStyle name="Lien hypertexte visité" xfId="2677" builtinId="9" hidden="1"/>
    <cellStyle name="Lien hypertexte visité" xfId="2679" builtinId="9" hidden="1"/>
    <cellStyle name="Lien hypertexte visité" xfId="2681" builtinId="9" hidden="1"/>
    <cellStyle name="Lien hypertexte visité" xfId="2683" builtinId="9" hidden="1"/>
    <cellStyle name="Lien hypertexte visité" xfId="2685" builtinId="9" hidden="1"/>
    <cellStyle name="Lien hypertexte visité" xfId="2687" builtinId="9" hidden="1"/>
    <cellStyle name="Lien hypertexte visité" xfId="2689" builtinId="9" hidden="1"/>
    <cellStyle name="Lien hypertexte visité" xfId="2691" builtinId="9" hidden="1"/>
    <cellStyle name="Lien hypertexte visité" xfId="2693" builtinId="9" hidden="1"/>
    <cellStyle name="Lien hypertexte visité" xfId="2695" builtinId="9" hidden="1"/>
    <cellStyle name="Lien hypertexte visité" xfId="2697" builtinId="9" hidden="1"/>
    <cellStyle name="Lien hypertexte visité" xfId="2699" builtinId="9" hidden="1"/>
    <cellStyle name="Lien hypertexte visité" xfId="2701" builtinId="9" hidden="1"/>
    <cellStyle name="Lien hypertexte visité" xfId="2703" builtinId="9" hidden="1"/>
    <cellStyle name="Lien hypertexte visité" xfId="2705" builtinId="9" hidden="1"/>
    <cellStyle name="Lien hypertexte visité" xfId="2707" builtinId="9" hidden="1"/>
    <cellStyle name="Lien hypertexte visité" xfId="2709" builtinId="9" hidden="1"/>
    <cellStyle name="Lien hypertexte visité" xfId="2711" builtinId="9" hidden="1"/>
    <cellStyle name="Lien hypertexte visité" xfId="2713" builtinId="9" hidden="1"/>
    <cellStyle name="Lien hypertexte visité" xfId="2715" builtinId="9" hidden="1"/>
    <cellStyle name="Lien hypertexte visité" xfId="2717" builtinId="9" hidden="1"/>
    <cellStyle name="Lien hypertexte visité" xfId="2719" builtinId="9" hidden="1"/>
    <cellStyle name="Lien hypertexte visité" xfId="2721" builtinId="9" hidden="1"/>
    <cellStyle name="Lien hypertexte visité" xfId="2723" builtinId="9" hidden="1"/>
    <cellStyle name="Lien hypertexte visité" xfId="2725" builtinId="9" hidden="1"/>
    <cellStyle name="Lien hypertexte visité" xfId="2727" builtinId="9" hidden="1"/>
    <cellStyle name="Lien hypertexte visité" xfId="2729" builtinId="9" hidden="1"/>
    <cellStyle name="Lien hypertexte visité" xfId="2731" builtinId="9" hidden="1"/>
    <cellStyle name="Lien hypertexte visité" xfId="2733" builtinId="9" hidden="1"/>
    <cellStyle name="Lien hypertexte visité" xfId="2735" builtinId="9" hidden="1"/>
    <cellStyle name="Lien hypertexte visité" xfId="2737" builtinId="9" hidden="1"/>
    <cellStyle name="Lien hypertexte visité" xfId="2739" builtinId="9" hidden="1"/>
    <cellStyle name="Lien hypertexte visité" xfId="2741" builtinId="9" hidden="1"/>
    <cellStyle name="Lien hypertexte visité" xfId="2743" builtinId="9" hidden="1"/>
    <cellStyle name="Lien hypertexte visité" xfId="2745" builtinId="9" hidden="1"/>
    <cellStyle name="Lien hypertexte visité" xfId="2747" builtinId="9" hidden="1"/>
    <cellStyle name="Lien hypertexte visité" xfId="2749" builtinId="9" hidden="1"/>
    <cellStyle name="Lien hypertexte visité" xfId="2751" builtinId="9" hidden="1"/>
    <cellStyle name="Lien hypertexte visité" xfId="2753" builtinId="9" hidden="1"/>
    <cellStyle name="Lien hypertexte visité" xfId="2755" builtinId="9" hidden="1"/>
    <cellStyle name="Lien hypertexte visité" xfId="2757" builtinId="9" hidden="1"/>
    <cellStyle name="Lien hypertexte visité" xfId="2759" builtinId="9" hidden="1"/>
    <cellStyle name="Lien hypertexte visité" xfId="2761" builtinId="9" hidden="1"/>
    <cellStyle name="Lien hypertexte visité" xfId="2763" builtinId="9" hidden="1"/>
    <cellStyle name="Lien hypertexte visité" xfId="2765" builtinId="9" hidden="1"/>
    <cellStyle name="Lien hypertexte visité" xfId="2767" builtinId="9" hidden="1"/>
    <cellStyle name="Lien hypertexte visité" xfId="2769" builtinId="9" hidden="1"/>
    <cellStyle name="Lien hypertexte visité" xfId="2771" builtinId="9" hidden="1"/>
    <cellStyle name="Lien hypertexte visité" xfId="2773" builtinId="9" hidden="1"/>
    <cellStyle name="Lien hypertexte visité" xfId="2775" builtinId="9" hidden="1"/>
    <cellStyle name="Lien hypertexte visité" xfId="2777" builtinId="9" hidden="1"/>
    <cellStyle name="Lien hypertexte visité" xfId="2779" builtinId="9" hidden="1"/>
    <cellStyle name="Lien hypertexte visité" xfId="2781" builtinId="9" hidden="1"/>
    <cellStyle name="Lien hypertexte visité" xfId="2783" builtinId="9" hidden="1"/>
    <cellStyle name="Lien hypertexte visité" xfId="2785" builtinId="9" hidden="1"/>
    <cellStyle name="Lien hypertexte visité" xfId="2787" builtinId="9" hidden="1"/>
    <cellStyle name="Lien hypertexte visité" xfId="2789" builtinId="9" hidden="1"/>
    <cellStyle name="Lien hypertexte visité" xfId="2791" builtinId="9" hidden="1"/>
    <cellStyle name="Lien hypertexte visité" xfId="2793" builtinId="9" hidden="1"/>
    <cellStyle name="Lien hypertexte visité" xfId="2795" builtinId="9" hidden="1"/>
    <cellStyle name="Lien hypertexte visité" xfId="2797" builtinId="9" hidden="1"/>
    <cellStyle name="Lien hypertexte visité" xfId="2799" builtinId="9" hidden="1"/>
    <cellStyle name="Lien hypertexte visité" xfId="2801" builtinId="9" hidden="1"/>
    <cellStyle name="Lien hypertexte visité" xfId="2803" builtinId="9" hidden="1"/>
    <cellStyle name="Lien hypertexte visité" xfId="2805" builtinId="9" hidden="1"/>
    <cellStyle name="Lien hypertexte visité" xfId="2807" builtinId="9" hidden="1"/>
    <cellStyle name="Lien hypertexte visité" xfId="2809" builtinId="9" hidden="1"/>
    <cellStyle name="Lien hypertexte visité" xfId="2811" builtinId="9" hidden="1"/>
    <cellStyle name="Lien hypertexte visité" xfId="2813" builtinId="9" hidden="1"/>
    <cellStyle name="Lien hypertexte visité" xfId="2815" builtinId="9" hidden="1"/>
    <cellStyle name="Lien hypertexte visité" xfId="2817" builtinId="9" hidden="1"/>
    <cellStyle name="Lien hypertexte visité" xfId="2819" builtinId="9" hidden="1"/>
    <cellStyle name="Lien hypertexte visité" xfId="2821" builtinId="9" hidden="1"/>
    <cellStyle name="Lien hypertexte visité" xfId="2823" builtinId="9" hidden="1"/>
    <cellStyle name="Lien hypertexte visité" xfId="2825" builtinId="9" hidden="1"/>
    <cellStyle name="Lien hypertexte visité" xfId="2827" builtinId="9" hidden="1"/>
    <cellStyle name="Lien hypertexte visité" xfId="2829" builtinId="9" hidden="1"/>
    <cellStyle name="Lien hypertexte visité" xfId="2831" builtinId="9" hidden="1"/>
    <cellStyle name="Lien hypertexte visité" xfId="2833" builtinId="9" hidden="1"/>
    <cellStyle name="Lien hypertexte visité" xfId="2835" builtinId="9" hidden="1"/>
    <cellStyle name="Lien hypertexte visité" xfId="2837" builtinId="9" hidden="1"/>
    <cellStyle name="Lien hypertexte visité" xfId="2839" builtinId="9" hidden="1"/>
    <cellStyle name="Lien hypertexte visité" xfId="2841" builtinId="9" hidden="1"/>
    <cellStyle name="Lien hypertexte visité" xfId="2843" builtinId="9" hidden="1"/>
    <cellStyle name="Lien hypertexte visité" xfId="2845" builtinId="9" hidden="1"/>
    <cellStyle name="Lien hypertexte visité" xfId="2847" builtinId="9" hidden="1"/>
    <cellStyle name="Lien hypertexte visité" xfId="2849" builtinId="9" hidden="1"/>
    <cellStyle name="Lien hypertexte visité" xfId="2851" builtinId="9" hidden="1"/>
    <cellStyle name="Lien hypertexte visité" xfId="2853" builtinId="9" hidden="1"/>
    <cellStyle name="Lien hypertexte visité" xfId="2855" builtinId="9" hidden="1"/>
    <cellStyle name="Lien hypertexte visité" xfId="2857" builtinId="9" hidden="1"/>
    <cellStyle name="Lien hypertexte visité" xfId="2859" builtinId="9" hidden="1"/>
    <cellStyle name="Lien hypertexte visité" xfId="2861" builtinId="9" hidden="1"/>
    <cellStyle name="Lien hypertexte visité" xfId="2863" builtinId="9" hidden="1"/>
    <cellStyle name="Lien hypertexte visité" xfId="2865" builtinId="9" hidden="1"/>
    <cellStyle name="Lien hypertexte visité" xfId="2867" builtinId="9" hidden="1"/>
    <cellStyle name="Lien hypertexte visité" xfId="2869" builtinId="9" hidden="1"/>
    <cellStyle name="Lien hypertexte visité" xfId="2871" builtinId="9" hidden="1"/>
    <cellStyle name="Lien hypertexte visité" xfId="2873" builtinId="9" hidden="1"/>
    <cellStyle name="Lien hypertexte visité" xfId="2875" builtinId="9" hidden="1"/>
    <cellStyle name="Lien hypertexte visité" xfId="2877" builtinId="9" hidden="1"/>
    <cellStyle name="Lien hypertexte visité" xfId="2879" builtinId="9" hidden="1"/>
    <cellStyle name="Lien hypertexte visité" xfId="2881" builtinId="9" hidden="1"/>
    <cellStyle name="Lien hypertexte visité" xfId="2883" builtinId="9" hidden="1"/>
    <cellStyle name="Lien hypertexte visité" xfId="2885" builtinId="9" hidden="1"/>
    <cellStyle name="Lien hypertexte visité" xfId="2887" builtinId="9" hidden="1"/>
    <cellStyle name="Lien hypertexte visité" xfId="2889" builtinId="9" hidden="1"/>
    <cellStyle name="Lien hypertexte visité" xfId="2891" builtinId="9" hidden="1"/>
    <cellStyle name="Lien hypertexte visité" xfId="2893" builtinId="9" hidden="1"/>
    <cellStyle name="Lien hypertexte visité" xfId="2895" builtinId="9" hidden="1"/>
    <cellStyle name="Lien hypertexte visité" xfId="2897" builtinId="9" hidden="1"/>
    <cellStyle name="Lien hypertexte visité" xfId="2899" builtinId="9" hidden="1"/>
    <cellStyle name="Lien hypertexte visité" xfId="2901" builtinId="9" hidden="1"/>
    <cellStyle name="Lien hypertexte visité" xfId="2903" builtinId="9" hidden="1"/>
    <cellStyle name="Lien hypertexte visité" xfId="2905" builtinId="9" hidden="1"/>
    <cellStyle name="Lien hypertexte visité" xfId="2907" builtinId="9" hidden="1"/>
    <cellStyle name="Lien hypertexte visité" xfId="2909" builtinId="9" hidden="1"/>
    <cellStyle name="Lien hypertexte visité" xfId="2911" builtinId="9" hidden="1"/>
    <cellStyle name="Lien hypertexte visité" xfId="2913" builtinId="9" hidden="1"/>
    <cellStyle name="Lien hypertexte visité" xfId="2915" builtinId="9" hidden="1"/>
    <cellStyle name="Lien hypertexte visité" xfId="2917" builtinId="9" hidden="1"/>
    <cellStyle name="Lien hypertexte visité" xfId="2919" builtinId="9" hidden="1"/>
    <cellStyle name="Lien hypertexte visité" xfId="2921" builtinId="9" hidden="1"/>
    <cellStyle name="Lien hypertexte visité" xfId="2923" builtinId="9" hidden="1"/>
    <cellStyle name="Lien hypertexte visité" xfId="2925" builtinId="9" hidden="1"/>
    <cellStyle name="Lien hypertexte visité" xfId="2927" builtinId="9" hidden="1"/>
    <cellStyle name="Lien hypertexte visité" xfId="2929" builtinId="9" hidden="1"/>
    <cellStyle name="Lien hypertexte visité" xfId="2931" builtinId="9" hidden="1"/>
    <cellStyle name="Lien hypertexte visité" xfId="2933" builtinId="9" hidden="1"/>
    <cellStyle name="Lien hypertexte visité" xfId="2935" builtinId="9" hidden="1"/>
    <cellStyle name="Lien hypertexte visité" xfId="2937" builtinId="9" hidden="1"/>
    <cellStyle name="Lien hypertexte visité" xfId="2939" builtinId="9" hidden="1"/>
    <cellStyle name="Lien hypertexte visité" xfId="2941" builtinId="9" hidden="1"/>
    <cellStyle name="Lien hypertexte visité" xfId="2943" builtinId="9" hidden="1"/>
    <cellStyle name="Lien hypertexte visité" xfId="2945" builtinId="9" hidden="1"/>
    <cellStyle name="Lien hypertexte visité" xfId="2947" builtinId="9" hidden="1"/>
    <cellStyle name="Lien hypertexte visité" xfId="2949" builtinId="9" hidden="1"/>
    <cellStyle name="Lien hypertexte visité" xfId="2950" builtinId="9" hidden="1"/>
    <cellStyle name="Lien hypertexte visité" xfId="2951" builtinId="9" hidden="1"/>
    <cellStyle name="Lien hypertexte visité" xfId="2952" builtinId="9" hidden="1"/>
    <cellStyle name="Lien hypertexte visité" xfId="2953" builtinId="9" hidden="1"/>
    <cellStyle name="Lien hypertexte visité" xfId="2954" builtinId="9" hidden="1"/>
    <cellStyle name="Lien hypertexte visité" xfId="2955" builtinId="9" hidden="1"/>
    <cellStyle name="Lien hypertexte visité" xfId="2956" builtinId="9" hidden="1"/>
    <cellStyle name="Lien hypertexte visité" xfId="2958" builtinId="9" hidden="1"/>
    <cellStyle name="Lien hypertexte visité" xfId="2960" builtinId="9" hidden="1"/>
    <cellStyle name="Normal" xfId="0" builtinId="0"/>
    <cellStyle name="Standard 2" xfId="1" xr:uid="{00000000-0005-0000-0000-00008C0B0000}"/>
    <cellStyle name="Standard 3" xfId="2" xr:uid="{00000000-0005-0000-0000-00008D0B0000}"/>
    <cellStyle name="Standard 4" xfId="3" xr:uid="{00000000-0005-0000-0000-00008E0B0000}"/>
    <cellStyle name="Standard 6" xfId="526" xr:uid="{00000000-0005-0000-0000-00008F0B0000}"/>
    <cellStyle name="Standard_T1" xfId="741" xr:uid="{00000000-0005-0000-0000-0000900B0000}"/>
  </cellStyles>
  <dxfs count="0"/>
  <tableStyles count="0" defaultTableStyle="TableStyleMedium9" defaultPivotStyle="PivotStyleMedium4"/>
  <colors>
    <mruColors>
      <color rgb="FFFFFF99"/>
      <color rgb="FFFFCCFF"/>
      <color rgb="FFFF5050"/>
      <color rgb="FFCC3300"/>
      <color rgb="FFFF3300"/>
      <color rgb="FFFF99FF"/>
      <color rgb="FFFF66CC"/>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6406429172082"/>
          <c:y val="2.0833333333333301E-2"/>
          <c:w val="0.88525284764161805"/>
          <c:h val="0.78351870078740204"/>
        </c:manualLayout>
      </c:layout>
      <c:lineChart>
        <c:grouping val="standard"/>
        <c:varyColors val="0"/>
        <c:ser>
          <c:idx val="0"/>
          <c:order val="0"/>
          <c:marker>
            <c:symbol val="none"/>
          </c:marker>
          <c:cat>
            <c:strRef>
              <c:f>[1]Foglio1!$B$129:$B$134</c:f>
              <c:strCache>
                <c:ptCount val="6"/>
                <c:pt idx="0">
                  <c:v>Durchschnitt 1-19 (1848-1872)</c:v>
                </c:pt>
                <c:pt idx="1">
                  <c:v>Durchschnitt 20-39 (1875-1911)</c:v>
                </c:pt>
                <c:pt idx="2">
                  <c:v>Durchschnitt 40-59 (1911-1940)</c:v>
                </c:pt>
                <c:pt idx="3">
                  <c:v>Durchschnitt 60-79 (1940-1965)</c:v>
                </c:pt>
                <c:pt idx="4">
                  <c:v>Durchschnitt 80-99 (1966-1989)</c:v>
                </c:pt>
                <c:pt idx="5">
                  <c:v>Durchschnitt 100-115 (1993-2011)</c:v>
                </c:pt>
              </c:strCache>
            </c:strRef>
          </c:cat>
          <c:val>
            <c:numRef>
              <c:f>[1]Foglio1!$C$129:$C$134</c:f>
              <c:numCache>
                <c:formatCode>General</c:formatCode>
                <c:ptCount val="6"/>
                <c:pt idx="0">
                  <c:v>43.93526258142618</c:v>
                </c:pt>
                <c:pt idx="1">
                  <c:v>49.497809419496164</c:v>
                </c:pt>
                <c:pt idx="2">
                  <c:v>52.221385542168676</c:v>
                </c:pt>
                <c:pt idx="3">
                  <c:v>54.548877327491788</c:v>
                </c:pt>
                <c:pt idx="4">
                  <c:v>53.578450164293542</c:v>
                </c:pt>
                <c:pt idx="5">
                  <c:v>52.044941128148956</c:v>
                </c:pt>
              </c:numCache>
            </c:numRef>
          </c:val>
          <c:smooth val="0"/>
          <c:extLst>
            <c:ext xmlns:c16="http://schemas.microsoft.com/office/drawing/2014/chart" uri="{C3380CC4-5D6E-409C-BE32-E72D297353CC}">
              <c16:uniqueId val="{00000000-4301-914E-8542-AAA720B99EA0}"/>
            </c:ext>
          </c:extLst>
        </c:ser>
        <c:dLbls>
          <c:showLegendKey val="0"/>
          <c:showVal val="0"/>
          <c:showCatName val="0"/>
          <c:showSerName val="0"/>
          <c:showPercent val="0"/>
          <c:showBubbleSize val="0"/>
        </c:dLbls>
        <c:smooth val="0"/>
        <c:axId val="-2133829688"/>
        <c:axId val="-2133832680"/>
      </c:lineChart>
      <c:catAx>
        <c:axId val="-2133829688"/>
        <c:scaling>
          <c:orientation val="minMax"/>
        </c:scaling>
        <c:delete val="0"/>
        <c:axPos val="b"/>
        <c:numFmt formatCode="General" sourceLinked="0"/>
        <c:majorTickMark val="out"/>
        <c:minorTickMark val="none"/>
        <c:tickLblPos val="nextTo"/>
        <c:crossAx val="-2133832680"/>
        <c:crosses val="autoZero"/>
        <c:auto val="1"/>
        <c:lblAlgn val="ctr"/>
        <c:lblOffset val="100"/>
        <c:noMultiLvlLbl val="0"/>
      </c:catAx>
      <c:valAx>
        <c:axId val="-2133832680"/>
        <c:scaling>
          <c:orientation val="minMax"/>
          <c:max val="60"/>
          <c:min val="40"/>
        </c:scaling>
        <c:delete val="0"/>
        <c:axPos val="l"/>
        <c:majorGridlines/>
        <c:numFmt formatCode="General" sourceLinked="1"/>
        <c:majorTickMark val="out"/>
        <c:minorTickMark val="none"/>
        <c:tickLblPos val="nextTo"/>
        <c:crossAx val="-2133829688"/>
        <c:crosses val="autoZero"/>
        <c:crossBetween val="between"/>
        <c:majorUnit val="5"/>
        <c:minorUnit val="1"/>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[1]Foglio1!$B$150</c:f>
              <c:strCache>
                <c:ptCount val="1"/>
                <c:pt idx="0">
                  <c:v>30er</c:v>
                </c:pt>
              </c:strCache>
            </c:strRef>
          </c:tx>
          <c:invertIfNegative val="0"/>
          <c:cat>
            <c:strRef>
              <c:f>[1]Foglio1!$A$151:$A$156</c:f>
              <c:strCache>
                <c:ptCount val="6"/>
                <c:pt idx="0">
                  <c:v>1848-1872 (1-19)</c:v>
                </c:pt>
                <c:pt idx="1">
                  <c:v>1875-1911 (20-39)</c:v>
                </c:pt>
                <c:pt idx="2">
                  <c:v>1911-1940 (40-59)</c:v>
                </c:pt>
                <c:pt idx="3">
                  <c:v>1940-1965 (60-79)</c:v>
                </c:pt>
                <c:pt idx="4">
                  <c:v>1966-1989 (80-99)</c:v>
                </c:pt>
                <c:pt idx="5">
                  <c:v>1993-2011 (100-115)</c:v>
                </c:pt>
              </c:strCache>
            </c:strRef>
          </c:cat>
          <c:val>
            <c:numRef>
              <c:f>[1]Foglio1!$B$151:$B$156</c:f>
              <c:numCache>
                <c:formatCode>General</c:formatCode>
                <c:ptCount val="6"/>
                <c:pt idx="0">
                  <c:v>6</c:v>
                </c:pt>
                <c:pt idx="1">
                  <c:v>2</c:v>
                </c:pt>
                <c:pt idx="2">
                  <c:v>1</c:v>
                </c:pt>
                <c:pt idx="3">
                  <c:v>0</c:v>
                </c:pt>
                <c:pt idx="4">
                  <c:v>0</c:v>
                </c:pt>
                <c:pt idx="5">
                  <c:v>2</c:v>
                </c:pt>
              </c:numCache>
            </c:numRef>
          </c:val>
          <c:extLst>
            <c:ext xmlns:c16="http://schemas.microsoft.com/office/drawing/2014/chart" uri="{C3380CC4-5D6E-409C-BE32-E72D297353CC}">
              <c16:uniqueId val="{00000000-F8F5-6049-89B6-4A5816A459E9}"/>
            </c:ext>
          </c:extLst>
        </c:ser>
        <c:ser>
          <c:idx val="1"/>
          <c:order val="1"/>
          <c:tx>
            <c:strRef>
              <c:f>[1]Foglio1!$C$150</c:f>
              <c:strCache>
                <c:ptCount val="1"/>
                <c:pt idx="0">
                  <c:v>40er</c:v>
                </c:pt>
              </c:strCache>
            </c:strRef>
          </c:tx>
          <c:invertIfNegative val="0"/>
          <c:cat>
            <c:strRef>
              <c:f>[1]Foglio1!$A$151:$A$156</c:f>
              <c:strCache>
                <c:ptCount val="6"/>
                <c:pt idx="0">
                  <c:v>1848-1872 (1-19)</c:v>
                </c:pt>
                <c:pt idx="1">
                  <c:v>1875-1911 (20-39)</c:v>
                </c:pt>
                <c:pt idx="2">
                  <c:v>1911-1940 (40-59)</c:v>
                </c:pt>
                <c:pt idx="3">
                  <c:v>1940-1965 (60-79)</c:v>
                </c:pt>
                <c:pt idx="4">
                  <c:v>1966-1989 (80-99)</c:v>
                </c:pt>
                <c:pt idx="5">
                  <c:v>1993-2011 (100-115)</c:v>
                </c:pt>
              </c:strCache>
            </c:strRef>
          </c:cat>
          <c:val>
            <c:numRef>
              <c:f>[1]Foglio1!$C$151:$C$156</c:f>
              <c:numCache>
                <c:formatCode>General</c:formatCode>
                <c:ptCount val="6"/>
                <c:pt idx="0">
                  <c:v>10</c:v>
                </c:pt>
                <c:pt idx="1">
                  <c:v>6</c:v>
                </c:pt>
                <c:pt idx="2">
                  <c:v>7</c:v>
                </c:pt>
                <c:pt idx="3">
                  <c:v>4</c:v>
                </c:pt>
                <c:pt idx="4">
                  <c:v>4</c:v>
                </c:pt>
                <c:pt idx="5">
                  <c:v>6</c:v>
                </c:pt>
              </c:numCache>
            </c:numRef>
          </c:val>
          <c:extLst>
            <c:ext xmlns:c16="http://schemas.microsoft.com/office/drawing/2014/chart" uri="{C3380CC4-5D6E-409C-BE32-E72D297353CC}">
              <c16:uniqueId val="{00000001-F8F5-6049-89B6-4A5816A459E9}"/>
            </c:ext>
          </c:extLst>
        </c:ser>
        <c:ser>
          <c:idx val="2"/>
          <c:order val="2"/>
          <c:tx>
            <c:strRef>
              <c:f>[1]Foglio1!$D$150</c:f>
              <c:strCache>
                <c:ptCount val="1"/>
                <c:pt idx="0">
                  <c:v>50er</c:v>
                </c:pt>
              </c:strCache>
            </c:strRef>
          </c:tx>
          <c:invertIfNegative val="0"/>
          <c:cat>
            <c:strRef>
              <c:f>[1]Foglio1!$A$151:$A$156</c:f>
              <c:strCache>
                <c:ptCount val="6"/>
                <c:pt idx="0">
                  <c:v>1848-1872 (1-19)</c:v>
                </c:pt>
                <c:pt idx="1">
                  <c:v>1875-1911 (20-39)</c:v>
                </c:pt>
                <c:pt idx="2">
                  <c:v>1911-1940 (40-59)</c:v>
                </c:pt>
                <c:pt idx="3">
                  <c:v>1940-1965 (60-79)</c:v>
                </c:pt>
                <c:pt idx="4">
                  <c:v>1966-1989 (80-99)</c:v>
                </c:pt>
                <c:pt idx="5">
                  <c:v>1993-2011 (100-115)</c:v>
                </c:pt>
              </c:strCache>
            </c:strRef>
          </c:cat>
          <c:val>
            <c:numRef>
              <c:f>[1]Foglio1!$D$151:$D$156</c:f>
              <c:numCache>
                <c:formatCode>General</c:formatCode>
                <c:ptCount val="6"/>
                <c:pt idx="0">
                  <c:v>3</c:v>
                </c:pt>
                <c:pt idx="1">
                  <c:v>11</c:v>
                </c:pt>
                <c:pt idx="2">
                  <c:v>7</c:v>
                </c:pt>
                <c:pt idx="3">
                  <c:v>13</c:v>
                </c:pt>
                <c:pt idx="4">
                  <c:v>13</c:v>
                </c:pt>
                <c:pt idx="5">
                  <c:v>10</c:v>
                </c:pt>
              </c:numCache>
            </c:numRef>
          </c:val>
          <c:extLst>
            <c:ext xmlns:c16="http://schemas.microsoft.com/office/drawing/2014/chart" uri="{C3380CC4-5D6E-409C-BE32-E72D297353CC}">
              <c16:uniqueId val="{00000002-F8F5-6049-89B6-4A5816A459E9}"/>
            </c:ext>
          </c:extLst>
        </c:ser>
        <c:ser>
          <c:idx val="3"/>
          <c:order val="3"/>
          <c:tx>
            <c:strRef>
              <c:f>[1]Foglio1!$E$150</c:f>
              <c:strCache>
                <c:ptCount val="1"/>
                <c:pt idx="0">
                  <c:v>60er </c:v>
                </c:pt>
              </c:strCache>
            </c:strRef>
          </c:tx>
          <c:invertIfNegative val="0"/>
          <c:cat>
            <c:strRef>
              <c:f>[1]Foglio1!$A$151:$A$156</c:f>
              <c:strCache>
                <c:ptCount val="6"/>
                <c:pt idx="0">
                  <c:v>1848-1872 (1-19)</c:v>
                </c:pt>
                <c:pt idx="1">
                  <c:v>1875-1911 (20-39)</c:v>
                </c:pt>
                <c:pt idx="2">
                  <c:v>1911-1940 (40-59)</c:v>
                </c:pt>
                <c:pt idx="3">
                  <c:v>1940-1965 (60-79)</c:v>
                </c:pt>
                <c:pt idx="4">
                  <c:v>1966-1989 (80-99)</c:v>
                </c:pt>
                <c:pt idx="5">
                  <c:v>1993-2011 (100-115)</c:v>
                </c:pt>
              </c:strCache>
            </c:strRef>
          </c:cat>
          <c:val>
            <c:numRef>
              <c:f>[1]Foglio1!$E$151:$E$156</c:f>
              <c:numCache>
                <c:formatCode>General</c:formatCode>
                <c:ptCount val="6"/>
                <c:pt idx="0">
                  <c:v>0</c:v>
                </c:pt>
                <c:pt idx="1">
                  <c:v>0</c:v>
                </c:pt>
                <c:pt idx="2">
                  <c:v>3</c:v>
                </c:pt>
                <c:pt idx="3">
                  <c:v>2</c:v>
                </c:pt>
                <c:pt idx="4">
                  <c:v>2</c:v>
                </c:pt>
                <c:pt idx="5">
                  <c:v>2</c:v>
                </c:pt>
              </c:numCache>
            </c:numRef>
          </c:val>
          <c:extLst>
            <c:ext xmlns:c16="http://schemas.microsoft.com/office/drawing/2014/chart" uri="{C3380CC4-5D6E-409C-BE32-E72D297353CC}">
              <c16:uniqueId val="{00000003-F8F5-6049-89B6-4A5816A459E9}"/>
            </c:ext>
          </c:extLst>
        </c:ser>
        <c:ser>
          <c:idx val="4"/>
          <c:order val="4"/>
          <c:tx>
            <c:strRef>
              <c:f>[1]Foglio1!$F$150</c:f>
              <c:strCache>
                <c:ptCount val="1"/>
                <c:pt idx="0">
                  <c:v>70er</c:v>
                </c:pt>
              </c:strCache>
            </c:strRef>
          </c:tx>
          <c:invertIfNegative val="0"/>
          <c:cat>
            <c:strRef>
              <c:f>[1]Foglio1!$A$151:$A$156</c:f>
              <c:strCache>
                <c:ptCount val="6"/>
                <c:pt idx="0">
                  <c:v>1848-1872 (1-19)</c:v>
                </c:pt>
                <c:pt idx="1">
                  <c:v>1875-1911 (20-39)</c:v>
                </c:pt>
                <c:pt idx="2">
                  <c:v>1911-1940 (40-59)</c:v>
                </c:pt>
                <c:pt idx="3">
                  <c:v>1940-1965 (60-79)</c:v>
                </c:pt>
                <c:pt idx="4">
                  <c:v>1966-1989 (80-99)</c:v>
                </c:pt>
                <c:pt idx="5">
                  <c:v>1993-2011 (100-115)</c:v>
                </c:pt>
              </c:strCache>
            </c:strRef>
          </c:cat>
          <c:val>
            <c:numRef>
              <c:f>[1]Foglio1!$F$151:$F$156</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4-F8F5-6049-89B6-4A5816A459E9}"/>
            </c:ext>
          </c:extLst>
        </c:ser>
        <c:dLbls>
          <c:showLegendKey val="0"/>
          <c:showVal val="0"/>
          <c:showCatName val="0"/>
          <c:showSerName val="0"/>
          <c:showPercent val="0"/>
          <c:showBubbleSize val="0"/>
        </c:dLbls>
        <c:gapWidth val="150"/>
        <c:shape val="box"/>
        <c:axId val="2079009656"/>
        <c:axId val="2079034664"/>
        <c:axId val="0"/>
      </c:bar3DChart>
      <c:catAx>
        <c:axId val="2079009656"/>
        <c:scaling>
          <c:orientation val="minMax"/>
        </c:scaling>
        <c:delete val="0"/>
        <c:axPos val="b"/>
        <c:numFmt formatCode="General" sourceLinked="0"/>
        <c:majorTickMark val="out"/>
        <c:minorTickMark val="none"/>
        <c:tickLblPos val="nextTo"/>
        <c:txPr>
          <a:bodyPr rot="1260000"/>
          <a:lstStyle/>
          <a:p>
            <a:pPr>
              <a:defRPr sz="900" b="1"/>
            </a:pPr>
            <a:endParaRPr lang="fr-FR"/>
          </a:p>
        </c:txPr>
        <c:crossAx val="2079034664"/>
        <c:crosses val="autoZero"/>
        <c:auto val="1"/>
        <c:lblAlgn val="ctr"/>
        <c:lblOffset val="100"/>
        <c:noMultiLvlLbl val="0"/>
      </c:catAx>
      <c:valAx>
        <c:axId val="2079034664"/>
        <c:scaling>
          <c:orientation val="minMax"/>
          <c:max val="20"/>
        </c:scaling>
        <c:delete val="0"/>
        <c:axPos val="l"/>
        <c:majorGridlines/>
        <c:numFmt formatCode="General" sourceLinked="1"/>
        <c:majorTickMark val="out"/>
        <c:minorTickMark val="none"/>
        <c:tickLblPos val="nextTo"/>
        <c:txPr>
          <a:bodyPr/>
          <a:lstStyle/>
          <a:p>
            <a:pPr>
              <a:defRPr b="1"/>
            </a:pPr>
            <a:endParaRPr lang="fr-FR"/>
          </a:p>
        </c:txPr>
        <c:crossAx val="2079009656"/>
        <c:crosses val="autoZero"/>
        <c:crossBetween val="between"/>
        <c:majorUnit val="4"/>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6406429172082"/>
          <c:y val="2.0833333333333301E-2"/>
          <c:w val="0.88525284764161805"/>
          <c:h val="0.78351870078740204"/>
        </c:manualLayout>
      </c:layout>
      <c:lineChart>
        <c:grouping val="standard"/>
        <c:varyColors val="0"/>
        <c:ser>
          <c:idx val="0"/>
          <c:order val="0"/>
          <c:marker>
            <c:symbol val="none"/>
          </c:marker>
          <c:cat>
            <c:strRef>
              <c:f>[1]Foglio1!$B$129:$B$134</c:f>
              <c:strCache>
                <c:ptCount val="6"/>
                <c:pt idx="0">
                  <c:v>Durchschnitt 1-19 (1848-1872)</c:v>
                </c:pt>
                <c:pt idx="1">
                  <c:v>Durchschnitt 20-39 (1875-1911)</c:v>
                </c:pt>
                <c:pt idx="2">
                  <c:v>Durchschnitt 40-59 (1911-1940)</c:v>
                </c:pt>
                <c:pt idx="3">
                  <c:v>Durchschnitt 60-79 (1940-1965)</c:v>
                </c:pt>
                <c:pt idx="4">
                  <c:v>Durchschnitt 80-99 (1966-1989)</c:v>
                </c:pt>
                <c:pt idx="5">
                  <c:v>Durchschnitt 100-115 (1993-2011)</c:v>
                </c:pt>
              </c:strCache>
            </c:strRef>
          </c:cat>
          <c:val>
            <c:numRef>
              <c:f>[1]Foglio1!$C$129:$C$134</c:f>
              <c:numCache>
                <c:formatCode>General</c:formatCode>
                <c:ptCount val="6"/>
                <c:pt idx="0">
                  <c:v>43.93526258142618</c:v>
                </c:pt>
                <c:pt idx="1">
                  <c:v>49.497809419496164</c:v>
                </c:pt>
                <c:pt idx="2">
                  <c:v>52.221385542168676</c:v>
                </c:pt>
                <c:pt idx="3">
                  <c:v>54.548877327491788</c:v>
                </c:pt>
                <c:pt idx="4">
                  <c:v>53.578450164293542</c:v>
                </c:pt>
                <c:pt idx="5">
                  <c:v>52.044941128148956</c:v>
                </c:pt>
              </c:numCache>
            </c:numRef>
          </c:val>
          <c:smooth val="0"/>
          <c:extLst>
            <c:ext xmlns:c16="http://schemas.microsoft.com/office/drawing/2014/chart" uri="{C3380CC4-5D6E-409C-BE32-E72D297353CC}">
              <c16:uniqueId val="{00000000-E564-9741-8C56-EEAC4F3A0FA6}"/>
            </c:ext>
          </c:extLst>
        </c:ser>
        <c:dLbls>
          <c:showLegendKey val="0"/>
          <c:showVal val="0"/>
          <c:showCatName val="0"/>
          <c:showSerName val="0"/>
          <c:showPercent val="0"/>
          <c:showBubbleSize val="0"/>
        </c:dLbls>
        <c:smooth val="0"/>
        <c:axId val="2079133112"/>
        <c:axId val="2079136120"/>
      </c:lineChart>
      <c:catAx>
        <c:axId val="2079133112"/>
        <c:scaling>
          <c:orientation val="minMax"/>
        </c:scaling>
        <c:delete val="0"/>
        <c:axPos val="b"/>
        <c:numFmt formatCode="General" sourceLinked="0"/>
        <c:majorTickMark val="out"/>
        <c:minorTickMark val="none"/>
        <c:tickLblPos val="nextTo"/>
        <c:crossAx val="2079136120"/>
        <c:crosses val="autoZero"/>
        <c:auto val="1"/>
        <c:lblAlgn val="ctr"/>
        <c:lblOffset val="100"/>
        <c:noMultiLvlLbl val="0"/>
      </c:catAx>
      <c:valAx>
        <c:axId val="2079136120"/>
        <c:scaling>
          <c:orientation val="minMax"/>
          <c:max val="60"/>
          <c:min val="40"/>
        </c:scaling>
        <c:delete val="0"/>
        <c:axPos val="l"/>
        <c:majorGridlines/>
        <c:numFmt formatCode="General" sourceLinked="1"/>
        <c:majorTickMark val="out"/>
        <c:minorTickMark val="none"/>
        <c:tickLblPos val="nextTo"/>
        <c:crossAx val="2079133112"/>
        <c:crosses val="autoZero"/>
        <c:crossBetween val="between"/>
        <c:majorUnit val="5"/>
        <c:minorUnit val="1"/>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749300</xdr:colOff>
      <xdr:row>126</xdr:row>
      <xdr:rowOff>143933</xdr:rowOff>
    </xdr:from>
    <xdr:to>
      <xdr:col>12</xdr:col>
      <xdr:colOff>457200</xdr:colOff>
      <xdr:row>145</xdr:row>
      <xdr:rowOff>182033</xdr:rowOff>
    </xdr:to>
    <xdr:graphicFrame macro="">
      <xdr:nvGraphicFramePr>
        <xdr:cNvPr id="2" name="Grafico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351632</xdr:colOff>
      <xdr:row>127</xdr:row>
      <xdr:rowOff>114300</xdr:rowOff>
    </xdr:from>
    <xdr:to>
      <xdr:col>12</xdr:col>
      <xdr:colOff>11907</xdr:colOff>
      <xdr:row>129</xdr:row>
      <xdr:rowOff>142874</xdr:rowOff>
    </xdr:to>
    <xdr:sp macro="" textlink="">
      <xdr:nvSpPr>
        <xdr:cNvPr id="3" name="CasellaDiTesto 2">
          <a:extLst>
            <a:ext uri="{FF2B5EF4-FFF2-40B4-BE49-F238E27FC236}">
              <a16:creationId xmlns:a16="http://schemas.microsoft.com/office/drawing/2014/main" id="{00000000-0008-0000-1A00-000003000000}"/>
            </a:ext>
          </a:extLst>
        </xdr:cNvPr>
        <xdr:cNvSpPr txBox="1"/>
      </xdr:nvSpPr>
      <xdr:spPr>
        <a:xfrm>
          <a:off x="12556332" y="24269700"/>
          <a:ext cx="5197475" cy="409574"/>
        </a:xfrm>
        <a:prstGeom prst="rect">
          <a:avLst/>
        </a:prstGeom>
        <a:ln/>
        <a:effectLst>
          <a:outerShdw blurRad="50800" dist="38100" dir="8100000" algn="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it-IT" sz="1100"/>
            <a:t>Durchschnittsalter</a:t>
          </a:r>
          <a:r>
            <a:rPr lang="it-IT" sz="1100" baseline="0"/>
            <a:t> der Bundesräte bei ihrer Wahl in Abschnitte (1848-2012)</a:t>
          </a:r>
          <a:endParaRPr lang="it-IT" sz="1100"/>
        </a:p>
      </xdr:txBody>
    </xdr:sp>
    <xdr:clientData/>
  </xdr:twoCellAnchor>
  <xdr:twoCellAnchor>
    <xdr:from>
      <xdr:col>1</xdr:col>
      <xdr:colOff>518582</xdr:colOff>
      <xdr:row>160</xdr:row>
      <xdr:rowOff>157690</xdr:rowOff>
    </xdr:from>
    <xdr:to>
      <xdr:col>6</xdr:col>
      <xdr:colOff>645583</xdr:colOff>
      <xdr:row>186</xdr:row>
      <xdr:rowOff>137584</xdr:rowOff>
    </xdr:to>
    <xdr:graphicFrame macro="">
      <xdr:nvGraphicFramePr>
        <xdr:cNvPr id="4" name="Diagramm 5">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1298440</xdr:colOff>
      <xdr:row>179</xdr:row>
      <xdr:rowOff>37041</xdr:rowOff>
    </xdr:from>
    <xdr:to>
      <xdr:col>1</xdr:col>
      <xdr:colOff>1711190</xdr:colOff>
      <xdr:row>180</xdr:row>
      <xdr:rowOff>26459</xdr:rowOff>
    </xdr:to>
    <xdr:sp macro="" textlink="">
      <xdr:nvSpPr>
        <xdr:cNvPr id="5" name="Textfeld 9">
          <a:extLst>
            <a:ext uri="{FF2B5EF4-FFF2-40B4-BE49-F238E27FC236}">
              <a16:creationId xmlns:a16="http://schemas.microsoft.com/office/drawing/2014/main" id="{00000000-0008-0000-1A00-000005000000}"/>
            </a:ext>
          </a:extLst>
        </xdr:cNvPr>
        <xdr:cNvSpPr txBox="1"/>
      </xdr:nvSpPr>
      <xdr:spPr>
        <a:xfrm>
          <a:off x="3025640" y="34136541"/>
          <a:ext cx="412750" cy="179918"/>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36.9</a:t>
          </a:r>
        </a:p>
      </xdr:txBody>
    </xdr:sp>
    <xdr:clientData/>
  </xdr:twoCellAnchor>
  <xdr:twoCellAnchor>
    <xdr:from>
      <xdr:col>1</xdr:col>
      <xdr:colOff>1280581</xdr:colOff>
      <xdr:row>164</xdr:row>
      <xdr:rowOff>148167</xdr:rowOff>
    </xdr:from>
    <xdr:to>
      <xdr:col>1</xdr:col>
      <xdr:colOff>1693331</xdr:colOff>
      <xdr:row>165</xdr:row>
      <xdr:rowOff>137584</xdr:rowOff>
    </xdr:to>
    <xdr:sp macro="" textlink="">
      <xdr:nvSpPr>
        <xdr:cNvPr id="6" name="Textfeld 10">
          <a:extLst>
            <a:ext uri="{FF2B5EF4-FFF2-40B4-BE49-F238E27FC236}">
              <a16:creationId xmlns:a16="http://schemas.microsoft.com/office/drawing/2014/main" id="{00000000-0008-0000-1A00-000006000000}"/>
            </a:ext>
          </a:extLst>
        </xdr:cNvPr>
        <xdr:cNvSpPr txBox="1"/>
      </xdr:nvSpPr>
      <xdr:spPr>
        <a:xfrm>
          <a:off x="3007781" y="3139016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54.1</a:t>
          </a:r>
        </a:p>
      </xdr:txBody>
    </xdr:sp>
    <xdr:clientData/>
  </xdr:twoCellAnchor>
  <xdr:twoCellAnchor>
    <xdr:from>
      <xdr:col>1</xdr:col>
      <xdr:colOff>1298441</xdr:colOff>
      <xdr:row>171</xdr:row>
      <xdr:rowOff>193807</xdr:rowOff>
    </xdr:from>
    <xdr:to>
      <xdr:col>1</xdr:col>
      <xdr:colOff>1711191</xdr:colOff>
      <xdr:row>172</xdr:row>
      <xdr:rowOff>183224</xdr:rowOff>
    </xdr:to>
    <xdr:sp macro="" textlink="">
      <xdr:nvSpPr>
        <xdr:cNvPr id="7" name="Textfeld 11">
          <a:extLst>
            <a:ext uri="{FF2B5EF4-FFF2-40B4-BE49-F238E27FC236}">
              <a16:creationId xmlns:a16="http://schemas.microsoft.com/office/drawing/2014/main" id="{00000000-0008-0000-1A00-000007000000}"/>
            </a:ext>
          </a:extLst>
        </xdr:cNvPr>
        <xdr:cNvSpPr txBox="1"/>
      </xdr:nvSpPr>
      <xdr:spPr>
        <a:xfrm>
          <a:off x="3025641" y="3276930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45.1</a:t>
          </a:r>
        </a:p>
      </xdr:txBody>
    </xdr:sp>
    <xdr:clientData/>
  </xdr:twoCellAnchor>
  <xdr:twoCellAnchor>
    <xdr:from>
      <xdr:col>2</xdr:col>
      <xdr:colOff>47626</xdr:colOff>
      <xdr:row>168</xdr:row>
      <xdr:rowOff>47626</xdr:rowOff>
    </xdr:from>
    <xdr:to>
      <xdr:col>2</xdr:col>
      <xdr:colOff>460376</xdr:colOff>
      <xdr:row>169</xdr:row>
      <xdr:rowOff>37043</xdr:rowOff>
    </xdr:to>
    <xdr:sp macro="" textlink="">
      <xdr:nvSpPr>
        <xdr:cNvPr id="8" name="Textfeld 12">
          <a:extLst>
            <a:ext uri="{FF2B5EF4-FFF2-40B4-BE49-F238E27FC236}">
              <a16:creationId xmlns:a16="http://schemas.microsoft.com/office/drawing/2014/main" id="{00000000-0008-0000-1A00-000008000000}"/>
            </a:ext>
          </a:extLst>
        </xdr:cNvPr>
        <xdr:cNvSpPr txBox="1"/>
      </xdr:nvSpPr>
      <xdr:spPr>
        <a:xfrm>
          <a:off x="3997326" y="3205162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54.0</a:t>
          </a:r>
        </a:p>
      </xdr:txBody>
    </xdr:sp>
    <xdr:clientData/>
  </xdr:twoCellAnchor>
  <xdr:twoCellAnchor>
    <xdr:from>
      <xdr:col>2</xdr:col>
      <xdr:colOff>23813</xdr:colOff>
      <xdr:row>177</xdr:row>
      <xdr:rowOff>35719</xdr:rowOff>
    </xdr:from>
    <xdr:to>
      <xdr:col>2</xdr:col>
      <xdr:colOff>436563</xdr:colOff>
      <xdr:row>178</xdr:row>
      <xdr:rowOff>25136</xdr:rowOff>
    </xdr:to>
    <xdr:sp macro="" textlink="">
      <xdr:nvSpPr>
        <xdr:cNvPr id="9" name="Textfeld 13">
          <a:extLst>
            <a:ext uri="{FF2B5EF4-FFF2-40B4-BE49-F238E27FC236}">
              <a16:creationId xmlns:a16="http://schemas.microsoft.com/office/drawing/2014/main" id="{00000000-0008-0000-1A00-000009000000}"/>
            </a:ext>
          </a:extLst>
        </xdr:cNvPr>
        <xdr:cNvSpPr txBox="1"/>
      </xdr:nvSpPr>
      <xdr:spPr>
        <a:xfrm>
          <a:off x="3973513" y="33754219"/>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45.2</a:t>
          </a:r>
        </a:p>
      </xdr:txBody>
    </xdr:sp>
    <xdr:clientData/>
  </xdr:twoCellAnchor>
  <xdr:twoCellAnchor>
    <xdr:from>
      <xdr:col>2</xdr:col>
      <xdr:colOff>23813</xdr:colOff>
      <xdr:row>181</xdr:row>
      <xdr:rowOff>107156</xdr:rowOff>
    </xdr:from>
    <xdr:to>
      <xdr:col>2</xdr:col>
      <xdr:colOff>436563</xdr:colOff>
      <xdr:row>182</xdr:row>
      <xdr:rowOff>96573</xdr:rowOff>
    </xdr:to>
    <xdr:sp macro="" textlink="">
      <xdr:nvSpPr>
        <xdr:cNvPr id="10" name="Textfeld 14">
          <a:extLst>
            <a:ext uri="{FF2B5EF4-FFF2-40B4-BE49-F238E27FC236}">
              <a16:creationId xmlns:a16="http://schemas.microsoft.com/office/drawing/2014/main" id="{00000000-0008-0000-1A00-00000A000000}"/>
            </a:ext>
          </a:extLst>
        </xdr:cNvPr>
        <xdr:cNvSpPr txBox="1"/>
      </xdr:nvSpPr>
      <xdr:spPr>
        <a:xfrm>
          <a:off x="3973513" y="3458765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35.6</a:t>
          </a:r>
        </a:p>
      </xdr:txBody>
    </xdr:sp>
    <xdr:clientData/>
  </xdr:twoCellAnchor>
  <xdr:twoCellAnchor>
    <xdr:from>
      <xdr:col>2</xdr:col>
      <xdr:colOff>988218</xdr:colOff>
      <xdr:row>163</xdr:row>
      <xdr:rowOff>107157</xdr:rowOff>
    </xdr:from>
    <xdr:to>
      <xdr:col>3</xdr:col>
      <xdr:colOff>174624</xdr:colOff>
      <xdr:row>164</xdr:row>
      <xdr:rowOff>96574</xdr:rowOff>
    </xdr:to>
    <xdr:sp macro="" textlink="">
      <xdr:nvSpPr>
        <xdr:cNvPr id="11" name="Textfeld 15">
          <a:extLst>
            <a:ext uri="{FF2B5EF4-FFF2-40B4-BE49-F238E27FC236}">
              <a16:creationId xmlns:a16="http://schemas.microsoft.com/office/drawing/2014/main" id="{00000000-0008-0000-1A00-00000B000000}"/>
            </a:ext>
          </a:extLst>
        </xdr:cNvPr>
        <xdr:cNvSpPr txBox="1"/>
      </xdr:nvSpPr>
      <xdr:spPr>
        <a:xfrm>
          <a:off x="4937918" y="31158657"/>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71.5</a:t>
          </a:r>
        </a:p>
      </xdr:txBody>
    </xdr:sp>
    <xdr:clientData/>
  </xdr:twoCellAnchor>
  <xdr:twoCellAnchor>
    <xdr:from>
      <xdr:col>2</xdr:col>
      <xdr:colOff>1006077</xdr:colOff>
      <xdr:row>165</xdr:row>
      <xdr:rowOff>190500</xdr:rowOff>
    </xdr:from>
    <xdr:to>
      <xdr:col>3</xdr:col>
      <xdr:colOff>192483</xdr:colOff>
      <xdr:row>166</xdr:row>
      <xdr:rowOff>179917</xdr:rowOff>
    </xdr:to>
    <xdr:sp macro="" textlink="">
      <xdr:nvSpPr>
        <xdr:cNvPr id="12" name="Textfeld 16">
          <a:extLst>
            <a:ext uri="{FF2B5EF4-FFF2-40B4-BE49-F238E27FC236}">
              <a16:creationId xmlns:a16="http://schemas.microsoft.com/office/drawing/2014/main" id="{00000000-0008-0000-1A00-00000C000000}"/>
            </a:ext>
          </a:extLst>
        </xdr:cNvPr>
        <xdr:cNvSpPr txBox="1"/>
      </xdr:nvSpPr>
      <xdr:spPr>
        <a:xfrm>
          <a:off x="4955777" y="31623000"/>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62.2</a:t>
          </a:r>
        </a:p>
      </xdr:txBody>
    </xdr:sp>
    <xdr:clientData/>
  </xdr:twoCellAnchor>
  <xdr:twoCellAnchor>
    <xdr:from>
      <xdr:col>2</xdr:col>
      <xdr:colOff>1041796</xdr:colOff>
      <xdr:row>170</xdr:row>
      <xdr:rowOff>119062</xdr:rowOff>
    </xdr:from>
    <xdr:to>
      <xdr:col>3</xdr:col>
      <xdr:colOff>228202</xdr:colOff>
      <xdr:row>171</xdr:row>
      <xdr:rowOff>108478</xdr:rowOff>
    </xdr:to>
    <xdr:sp macro="" textlink="">
      <xdr:nvSpPr>
        <xdr:cNvPr id="13" name="Textfeld 17">
          <a:extLst>
            <a:ext uri="{FF2B5EF4-FFF2-40B4-BE49-F238E27FC236}">
              <a16:creationId xmlns:a16="http://schemas.microsoft.com/office/drawing/2014/main" id="{00000000-0008-0000-1A00-00000D000000}"/>
            </a:ext>
          </a:extLst>
        </xdr:cNvPr>
        <xdr:cNvSpPr txBox="1"/>
      </xdr:nvSpPr>
      <xdr:spPr>
        <a:xfrm>
          <a:off x="4991496" y="32504062"/>
          <a:ext cx="418306" cy="179916"/>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54.3</a:t>
          </a:r>
        </a:p>
      </xdr:txBody>
    </xdr:sp>
    <xdr:clientData/>
  </xdr:twoCellAnchor>
  <xdr:twoCellAnchor>
    <xdr:from>
      <xdr:col>3</xdr:col>
      <xdr:colOff>714376</xdr:colOff>
      <xdr:row>172</xdr:row>
      <xdr:rowOff>53579</xdr:rowOff>
    </xdr:from>
    <xdr:to>
      <xdr:col>4</xdr:col>
      <xdr:colOff>293689</xdr:colOff>
      <xdr:row>173</xdr:row>
      <xdr:rowOff>42996</xdr:rowOff>
    </xdr:to>
    <xdr:sp macro="" textlink="">
      <xdr:nvSpPr>
        <xdr:cNvPr id="14" name="Textfeld 18">
          <a:extLst>
            <a:ext uri="{FF2B5EF4-FFF2-40B4-BE49-F238E27FC236}">
              <a16:creationId xmlns:a16="http://schemas.microsoft.com/office/drawing/2014/main" id="{00000000-0008-0000-1A00-00000E000000}"/>
            </a:ext>
          </a:extLst>
        </xdr:cNvPr>
        <xdr:cNvSpPr txBox="1"/>
      </xdr:nvSpPr>
      <xdr:spPr>
        <a:xfrm>
          <a:off x="5895976" y="32819579"/>
          <a:ext cx="404813"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55.7</a:t>
          </a:r>
        </a:p>
      </xdr:txBody>
    </xdr:sp>
    <xdr:clientData/>
  </xdr:twoCellAnchor>
  <xdr:twoCellAnchor>
    <xdr:from>
      <xdr:col>3</xdr:col>
      <xdr:colOff>720329</xdr:colOff>
      <xdr:row>180</xdr:row>
      <xdr:rowOff>107157</xdr:rowOff>
    </xdr:from>
    <xdr:to>
      <xdr:col>4</xdr:col>
      <xdr:colOff>299642</xdr:colOff>
      <xdr:row>181</xdr:row>
      <xdr:rowOff>96574</xdr:rowOff>
    </xdr:to>
    <xdr:sp macro="" textlink="">
      <xdr:nvSpPr>
        <xdr:cNvPr id="15" name="Textfeld 19">
          <a:extLst>
            <a:ext uri="{FF2B5EF4-FFF2-40B4-BE49-F238E27FC236}">
              <a16:creationId xmlns:a16="http://schemas.microsoft.com/office/drawing/2014/main" id="{00000000-0008-0000-1A00-00000F000000}"/>
            </a:ext>
          </a:extLst>
        </xdr:cNvPr>
        <xdr:cNvSpPr txBox="1"/>
      </xdr:nvSpPr>
      <xdr:spPr>
        <a:xfrm>
          <a:off x="5901929" y="34397157"/>
          <a:ext cx="404813"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47.8</a:t>
          </a:r>
        </a:p>
      </xdr:txBody>
    </xdr:sp>
    <xdr:clientData/>
  </xdr:twoCellAnchor>
  <xdr:twoCellAnchor>
    <xdr:from>
      <xdr:col>5</xdr:col>
      <xdr:colOff>273844</xdr:colOff>
      <xdr:row>163</xdr:row>
      <xdr:rowOff>23812</xdr:rowOff>
    </xdr:from>
    <xdr:to>
      <xdr:col>5</xdr:col>
      <xdr:colOff>686594</xdr:colOff>
      <xdr:row>164</xdr:row>
      <xdr:rowOff>13229</xdr:rowOff>
    </xdr:to>
    <xdr:sp macro="" textlink="">
      <xdr:nvSpPr>
        <xdr:cNvPr id="16" name="Textfeld 20">
          <a:extLst>
            <a:ext uri="{FF2B5EF4-FFF2-40B4-BE49-F238E27FC236}">
              <a16:creationId xmlns:a16="http://schemas.microsoft.com/office/drawing/2014/main" id="{00000000-0008-0000-1A00-000010000000}"/>
            </a:ext>
          </a:extLst>
        </xdr:cNvPr>
        <xdr:cNvSpPr txBox="1"/>
      </xdr:nvSpPr>
      <xdr:spPr>
        <a:xfrm>
          <a:off x="7754144" y="31075312"/>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62.1</a:t>
          </a:r>
        </a:p>
      </xdr:txBody>
    </xdr:sp>
    <xdr:clientData/>
  </xdr:twoCellAnchor>
  <xdr:twoCellAnchor>
    <xdr:from>
      <xdr:col>4</xdr:col>
      <xdr:colOff>821531</xdr:colOff>
      <xdr:row>164</xdr:row>
      <xdr:rowOff>23813</xdr:rowOff>
    </xdr:from>
    <xdr:to>
      <xdr:col>4</xdr:col>
      <xdr:colOff>1234281</xdr:colOff>
      <xdr:row>165</xdr:row>
      <xdr:rowOff>13230</xdr:rowOff>
    </xdr:to>
    <xdr:sp macro="" textlink="">
      <xdr:nvSpPr>
        <xdr:cNvPr id="17" name="Textfeld 21">
          <a:extLst>
            <a:ext uri="{FF2B5EF4-FFF2-40B4-BE49-F238E27FC236}">
              <a16:creationId xmlns:a16="http://schemas.microsoft.com/office/drawing/2014/main" id="{00000000-0008-0000-1A00-000011000000}"/>
            </a:ext>
          </a:extLst>
        </xdr:cNvPr>
        <xdr:cNvSpPr txBox="1"/>
      </xdr:nvSpPr>
      <xdr:spPr>
        <a:xfrm>
          <a:off x="6828631" y="31265813"/>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60.7</a:t>
          </a:r>
        </a:p>
      </xdr:txBody>
    </xdr:sp>
    <xdr:clientData/>
  </xdr:twoCellAnchor>
  <xdr:twoCellAnchor>
    <xdr:from>
      <xdr:col>3</xdr:col>
      <xdr:colOff>714377</xdr:colOff>
      <xdr:row>164</xdr:row>
      <xdr:rowOff>0</xdr:rowOff>
    </xdr:from>
    <xdr:to>
      <xdr:col>4</xdr:col>
      <xdr:colOff>293690</xdr:colOff>
      <xdr:row>164</xdr:row>
      <xdr:rowOff>191823</xdr:rowOff>
    </xdr:to>
    <xdr:sp macro="" textlink="">
      <xdr:nvSpPr>
        <xdr:cNvPr id="18" name="Textfeld 22">
          <a:extLst>
            <a:ext uri="{FF2B5EF4-FFF2-40B4-BE49-F238E27FC236}">
              <a16:creationId xmlns:a16="http://schemas.microsoft.com/office/drawing/2014/main" id="{00000000-0008-0000-1A00-000012000000}"/>
            </a:ext>
          </a:extLst>
        </xdr:cNvPr>
        <xdr:cNvSpPr txBox="1"/>
      </xdr:nvSpPr>
      <xdr:spPr>
        <a:xfrm>
          <a:off x="5895977" y="31242000"/>
          <a:ext cx="404813" cy="191823"/>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63.2</a:t>
          </a:r>
        </a:p>
      </xdr:txBody>
    </xdr:sp>
    <xdr:clientData/>
  </xdr:twoCellAnchor>
  <xdr:twoCellAnchor>
    <xdr:from>
      <xdr:col>2</xdr:col>
      <xdr:colOff>1023936</xdr:colOff>
      <xdr:row>177</xdr:row>
      <xdr:rowOff>95250</xdr:rowOff>
    </xdr:from>
    <xdr:to>
      <xdr:col>3</xdr:col>
      <xdr:colOff>210342</xdr:colOff>
      <xdr:row>178</xdr:row>
      <xdr:rowOff>84667</xdr:rowOff>
    </xdr:to>
    <xdr:sp macro="" textlink="">
      <xdr:nvSpPr>
        <xdr:cNvPr id="19" name="Textfeld 23">
          <a:extLst>
            <a:ext uri="{FF2B5EF4-FFF2-40B4-BE49-F238E27FC236}">
              <a16:creationId xmlns:a16="http://schemas.microsoft.com/office/drawing/2014/main" id="{00000000-0008-0000-1A00-000013000000}"/>
            </a:ext>
          </a:extLst>
        </xdr:cNvPr>
        <xdr:cNvSpPr txBox="1"/>
      </xdr:nvSpPr>
      <xdr:spPr>
        <a:xfrm>
          <a:off x="4973636" y="33813750"/>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45.0</a:t>
          </a:r>
        </a:p>
      </xdr:txBody>
    </xdr:sp>
    <xdr:clientData/>
  </xdr:twoCellAnchor>
  <xdr:twoCellAnchor>
    <xdr:from>
      <xdr:col>2</xdr:col>
      <xdr:colOff>1059656</xdr:colOff>
      <xdr:row>182</xdr:row>
      <xdr:rowOff>11907</xdr:rowOff>
    </xdr:from>
    <xdr:to>
      <xdr:col>3</xdr:col>
      <xdr:colOff>246062</xdr:colOff>
      <xdr:row>183</xdr:row>
      <xdr:rowOff>1323</xdr:rowOff>
    </xdr:to>
    <xdr:sp macro="" textlink="">
      <xdr:nvSpPr>
        <xdr:cNvPr id="20" name="Textfeld 24">
          <a:extLst>
            <a:ext uri="{FF2B5EF4-FFF2-40B4-BE49-F238E27FC236}">
              <a16:creationId xmlns:a16="http://schemas.microsoft.com/office/drawing/2014/main" id="{00000000-0008-0000-1A00-000014000000}"/>
            </a:ext>
          </a:extLst>
        </xdr:cNvPr>
        <xdr:cNvSpPr txBox="1"/>
      </xdr:nvSpPr>
      <xdr:spPr>
        <a:xfrm>
          <a:off x="5009356" y="34682907"/>
          <a:ext cx="418306" cy="179916"/>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39.0</a:t>
          </a:r>
        </a:p>
      </xdr:txBody>
    </xdr:sp>
    <xdr:clientData/>
  </xdr:twoCellAnchor>
  <xdr:twoCellAnchor>
    <xdr:from>
      <xdr:col>5</xdr:col>
      <xdr:colOff>297657</xdr:colOff>
      <xdr:row>181</xdr:row>
      <xdr:rowOff>83344</xdr:rowOff>
    </xdr:from>
    <xdr:to>
      <xdr:col>5</xdr:col>
      <xdr:colOff>710407</xdr:colOff>
      <xdr:row>182</xdr:row>
      <xdr:rowOff>72761</xdr:rowOff>
    </xdr:to>
    <xdr:sp macro="" textlink="">
      <xdr:nvSpPr>
        <xdr:cNvPr id="21" name="Textfeld 25">
          <a:extLst>
            <a:ext uri="{FF2B5EF4-FFF2-40B4-BE49-F238E27FC236}">
              <a16:creationId xmlns:a16="http://schemas.microsoft.com/office/drawing/2014/main" id="{00000000-0008-0000-1A00-000015000000}"/>
            </a:ext>
          </a:extLst>
        </xdr:cNvPr>
        <xdr:cNvSpPr txBox="1"/>
      </xdr:nvSpPr>
      <xdr:spPr>
        <a:xfrm>
          <a:off x="7777957" y="34563844"/>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37.2</a:t>
          </a:r>
        </a:p>
      </xdr:txBody>
    </xdr:sp>
    <xdr:clientData/>
  </xdr:twoCellAnchor>
  <xdr:twoCellAnchor>
    <xdr:from>
      <xdr:col>4</xdr:col>
      <xdr:colOff>809625</xdr:colOff>
      <xdr:row>171</xdr:row>
      <xdr:rowOff>107157</xdr:rowOff>
    </xdr:from>
    <xdr:to>
      <xdr:col>4</xdr:col>
      <xdr:colOff>1222375</xdr:colOff>
      <xdr:row>172</xdr:row>
      <xdr:rowOff>96574</xdr:rowOff>
    </xdr:to>
    <xdr:sp macro="" textlink="">
      <xdr:nvSpPr>
        <xdr:cNvPr id="22" name="Textfeld 26">
          <a:extLst>
            <a:ext uri="{FF2B5EF4-FFF2-40B4-BE49-F238E27FC236}">
              <a16:creationId xmlns:a16="http://schemas.microsoft.com/office/drawing/2014/main" id="{00000000-0008-0000-1A00-000016000000}"/>
            </a:ext>
          </a:extLst>
        </xdr:cNvPr>
        <xdr:cNvSpPr txBox="1"/>
      </xdr:nvSpPr>
      <xdr:spPr>
        <a:xfrm>
          <a:off x="6816725" y="3268265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55.3</a:t>
          </a:r>
        </a:p>
      </xdr:txBody>
    </xdr:sp>
    <xdr:clientData/>
  </xdr:twoCellAnchor>
  <xdr:twoCellAnchor>
    <xdr:from>
      <xdr:col>4</xdr:col>
      <xdr:colOff>827484</xdr:colOff>
      <xdr:row>180</xdr:row>
      <xdr:rowOff>107156</xdr:rowOff>
    </xdr:from>
    <xdr:to>
      <xdr:col>4</xdr:col>
      <xdr:colOff>1240234</xdr:colOff>
      <xdr:row>181</xdr:row>
      <xdr:rowOff>96573</xdr:rowOff>
    </xdr:to>
    <xdr:sp macro="" textlink="">
      <xdr:nvSpPr>
        <xdr:cNvPr id="23" name="Textfeld 27">
          <a:extLst>
            <a:ext uri="{FF2B5EF4-FFF2-40B4-BE49-F238E27FC236}">
              <a16:creationId xmlns:a16="http://schemas.microsoft.com/office/drawing/2014/main" id="{00000000-0008-0000-1A00-000017000000}"/>
            </a:ext>
          </a:extLst>
        </xdr:cNvPr>
        <xdr:cNvSpPr txBox="1"/>
      </xdr:nvSpPr>
      <xdr:spPr>
        <a:xfrm>
          <a:off x="6834584" y="3439715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47.9</a:t>
          </a:r>
        </a:p>
      </xdr:txBody>
    </xdr:sp>
    <xdr:clientData/>
  </xdr:twoCellAnchor>
  <xdr:twoCellAnchor>
    <xdr:from>
      <xdr:col>5</xdr:col>
      <xdr:colOff>273844</xdr:colOff>
      <xdr:row>168</xdr:row>
      <xdr:rowOff>178593</xdr:rowOff>
    </xdr:from>
    <xdr:to>
      <xdr:col>5</xdr:col>
      <xdr:colOff>686594</xdr:colOff>
      <xdr:row>169</xdr:row>
      <xdr:rowOff>168010</xdr:rowOff>
    </xdr:to>
    <xdr:sp macro="" textlink="">
      <xdr:nvSpPr>
        <xdr:cNvPr id="24" name="Textfeld 28">
          <a:extLst>
            <a:ext uri="{FF2B5EF4-FFF2-40B4-BE49-F238E27FC236}">
              <a16:creationId xmlns:a16="http://schemas.microsoft.com/office/drawing/2014/main" id="{00000000-0008-0000-1A00-000018000000}"/>
            </a:ext>
          </a:extLst>
        </xdr:cNvPr>
        <xdr:cNvSpPr txBox="1"/>
      </xdr:nvSpPr>
      <xdr:spPr>
        <a:xfrm>
          <a:off x="7754144" y="32182593"/>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54.7</a:t>
          </a:r>
        </a:p>
      </xdr:txBody>
    </xdr:sp>
    <xdr:clientData/>
  </xdr:twoCellAnchor>
  <xdr:twoCellAnchor>
    <xdr:from>
      <xdr:col>5</xdr:col>
      <xdr:colOff>285750</xdr:colOff>
      <xdr:row>177</xdr:row>
      <xdr:rowOff>71437</xdr:rowOff>
    </xdr:from>
    <xdr:to>
      <xdr:col>5</xdr:col>
      <xdr:colOff>698500</xdr:colOff>
      <xdr:row>178</xdr:row>
      <xdr:rowOff>60854</xdr:rowOff>
    </xdr:to>
    <xdr:sp macro="" textlink="">
      <xdr:nvSpPr>
        <xdr:cNvPr id="25" name="Textfeld 29">
          <a:extLst>
            <a:ext uri="{FF2B5EF4-FFF2-40B4-BE49-F238E27FC236}">
              <a16:creationId xmlns:a16="http://schemas.microsoft.com/office/drawing/2014/main" id="{00000000-0008-0000-1A00-000019000000}"/>
            </a:ext>
          </a:extLst>
        </xdr:cNvPr>
        <xdr:cNvSpPr txBox="1"/>
      </xdr:nvSpPr>
      <xdr:spPr>
        <a:xfrm>
          <a:off x="7766050" y="3378993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47.0</a:t>
          </a:r>
        </a:p>
      </xdr:txBody>
    </xdr:sp>
    <xdr:clientData/>
  </xdr:twoCellAnchor>
  <xdr:twoCellAnchor>
    <xdr:from>
      <xdr:col>4</xdr:col>
      <xdr:colOff>749300</xdr:colOff>
      <xdr:row>126</xdr:row>
      <xdr:rowOff>143933</xdr:rowOff>
    </xdr:from>
    <xdr:to>
      <xdr:col>12</xdr:col>
      <xdr:colOff>457200</xdr:colOff>
      <xdr:row>145</xdr:row>
      <xdr:rowOff>182033</xdr:rowOff>
    </xdr:to>
    <xdr:graphicFrame macro="">
      <xdr:nvGraphicFramePr>
        <xdr:cNvPr id="26" name="Grafico 25">
          <a:extLst>
            <a:ext uri="{FF2B5EF4-FFF2-40B4-BE49-F238E27FC236}">
              <a16:creationId xmlns:a16="http://schemas.microsoft.com/office/drawing/2014/main" id="{00000000-0008-0000-1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351632</xdr:colOff>
      <xdr:row>127</xdr:row>
      <xdr:rowOff>114300</xdr:rowOff>
    </xdr:from>
    <xdr:to>
      <xdr:col>12</xdr:col>
      <xdr:colOff>11907</xdr:colOff>
      <xdr:row>129</xdr:row>
      <xdr:rowOff>142874</xdr:rowOff>
    </xdr:to>
    <xdr:sp macro="" textlink="">
      <xdr:nvSpPr>
        <xdr:cNvPr id="27" name="CasellaDiTesto 26">
          <a:extLst>
            <a:ext uri="{FF2B5EF4-FFF2-40B4-BE49-F238E27FC236}">
              <a16:creationId xmlns:a16="http://schemas.microsoft.com/office/drawing/2014/main" id="{00000000-0008-0000-1A00-00001B000000}"/>
            </a:ext>
          </a:extLst>
        </xdr:cNvPr>
        <xdr:cNvSpPr txBox="1"/>
      </xdr:nvSpPr>
      <xdr:spPr>
        <a:xfrm>
          <a:off x="12556332" y="24269700"/>
          <a:ext cx="5197475" cy="409574"/>
        </a:xfrm>
        <a:prstGeom prst="rect">
          <a:avLst/>
        </a:prstGeom>
        <a:ln/>
        <a:effectLst>
          <a:outerShdw blurRad="50800" dist="38100" dir="8100000" algn="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it-IT" sz="1100"/>
            <a:t>Durchschnittsalter</a:t>
          </a:r>
          <a:r>
            <a:rPr lang="it-IT" sz="1100" baseline="0"/>
            <a:t> der Bundesräte bei ihrer Wahl in Abschnitte (1848-2012)</a:t>
          </a:r>
          <a:endParaRPr lang="it-IT" sz="1100"/>
        </a:p>
      </xdr:txBody>
    </xdr:sp>
    <xdr:clientData/>
  </xdr:twoCellAnchor>
  <xdr:twoCellAnchor>
    <xdr:from>
      <xdr:col>1</xdr:col>
      <xdr:colOff>1298440</xdr:colOff>
      <xdr:row>179</xdr:row>
      <xdr:rowOff>37041</xdr:rowOff>
    </xdr:from>
    <xdr:to>
      <xdr:col>1</xdr:col>
      <xdr:colOff>1711190</xdr:colOff>
      <xdr:row>180</xdr:row>
      <xdr:rowOff>26459</xdr:rowOff>
    </xdr:to>
    <xdr:sp macro="" textlink="">
      <xdr:nvSpPr>
        <xdr:cNvPr id="29" name="Textfeld 9">
          <a:extLst>
            <a:ext uri="{FF2B5EF4-FFF2-40B4-BE49-F238E27FC236}">
              <a16:creationId xmlns:a16="http://schemas.microsoft.com/office/drawing/2014/main" id="{00000000-0008-0000-1A00-00001D000000}"/>
            </a:ext>
          </a:extLst>
        </xdr:cNvPr>
        <xdr:cNvSpPr txBox="1"/>
      </xdr:nvSpPr>
      <xdr:spPr>
        <a:xfrm>
          <a:off x="3025640" y="34136541"/>
          <a:ext cx="412750" cy="179918"/>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36.9</a:t>
          </a:r>
        </a:p>
      </xdr:txBody>
    </xdr:sp>
    <xdr:clientData/>
  </xdr:twoCellAnchor>
  <xdr:twoCellAnchor>
    <xdr:from>
      <xdr:col>1</xdr:col>
      <xdr:colOff>1280581</xdr:colOff>
      <xdr:row>164</xdr:row>
      <xdr:rowOff>148167</xdr:rowOff>
    </xdr:from>
    <xdr:to>
      <xdr:col>1</xdr:col>
      <xdr:colOff>1693331</xdr:colOff>
      <xdr:row>165</xdr:row>
      <xdr:rowOff>137584</xdr:rowOff>
    </xdr:to>
    <xdr:sp macro="" textlink="">
      <xdr:nvSpPr>
        <xdr:cNvPr id="30" name="Textfeld 10">
          <a:extLst>
            <a:ext uri="{FF2B5EF4-FFF2-40B4-BE49-F238E27FC236}">
              <a16:creationId xmlns:a16="http://schemas.microsoft.com/office/drawing/2014/main" id="{00000000-0008-0000-1A00-00001E000000}"/>
            </a:ext>
          </a:extLst>
        </xdr:cNvPr>
        <xdr:cNvSpPr txBox="1"/>
      </xdr:nvSpPr>
      <xdr:spPr>
        <a:xfrm>
          <a:off x="3007781" y="3139016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54.1</a:t>
          </a:r>
        </a:p>
      </xdr:txBody>
    </xdr:sp>
    <xdr:clientData/>
  </xdr:twoCellAnchor>
  <xdr:twoCellAnchor>
    <xdr:from>
      <xdr:col>1</xdr:col>
      <xdr:colOff>1298441</xdr:colOff>
      <xdr:row>171</xdr:row>
      <xdr:rowOff>193807</xdr:rowOff>
    </xdr:from>
    <xdr:to>
      <xdr:col>1</xdr:col>
      <xdr:colOff>1711191</xdr:colOff>
      <xdr:row>172</xdr:row>
      <xdr:rowOff>183224</xdr:rowOff>
    </xdr:to>
    <xdr:sp macro="" textlink="">
      <xdr:nvSpPr>
        <xdr:cNvPr id="31" name="Textfeld 11">
          <a:extLst>
            <a:ext uri="{FF2B5EF4-FFF2-40B4-BE49-F238E27FC236}">
              <a16:creationId xmlns:a16="http://schemas.microsoft.com/office/drawing/2014/main" id="{00000000-0008-0000-1A00-00001F000000}"/>
            </a:ext>
          </a:extLst>
        </xdr:cNvPr>
        <xdr:cNvSpPr txBox="1"/>
      </xdr:nvSpPr>
      <xdr:spPr>
        <a:xfrm>
          <a:off x="3025641" y="3276930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45.1</a:t>
          </a:r>
        </a:p>
      </xdr:txBody>
    </xdr:sp>
    <xdr:clientData/>
  </xdr:twoCellAnchor>
  <xdr:twoCellAnchor>
    <xdr:from>
      <xdr:col>2</xdr:col>
      <xdr:colOff>47626</xdr:colOff>
      <xdr:row>168</xdr:row>
      <xdr:rowOff>47626</xdr:rowOff>
    </xdr:from>
    <xdr:to>
      <xdr:col>2</xdr:col>
      <xdr:colOff>460376</xdr:colOff>
      <xdr:row>169</xdr:row>
      <xdr:rowOff>37043</xdr:rowOff>
    </xdr:to>
    <xdr:sp macro="" textlink="">
      <xdr:nvSpPr>
        <xdr:cNvPr id="32" name="Textfeld 12">
          <a:extLst>
            <a:ext uri="{FF2B5EF4-FFF2-40B4-BE49-F238E27FC236}">
              <a16:creationId xmlns:a16="http://schemas.microsoft.com/office/drawing/2014/main" id="{00000000-0008-0000-1A00-000020000000}"/>
            </a:ext>
          </a:extLst>
        </xdr:cNvPr>
        <xdr:cNvSpPr txBox="1"/>
      </xdr:nvSpPr>
      <xdr:spPr>
        <a:xfrm>
          <a:off x="3997326" y="3205162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54.0</a:t>
          </a:r>
        </a:p>
      </xdr:txBody>
    </xdr:sp>
    <xdr:clientData/>
  </xdr:twoCellAnchor>
  <xdr:twoCellAnchor>
    <xdr:from>
      <xdr:col>2</xdr:col>
      <xdr:colOff>23813</xdr:colOff>
      <xdr:row>177</xdr:row>
      <xdr:rowOff>35719</xdr:rowOff>
    </xdr:from>
    <xdr:to>
      <xdr:col>2</xdr:col>
      <xdr:colOff>436563</xdr:colOff>
      <xdr:row>178</xdr:row>
      <xdr:rowOff>25136</xdr:rowOff>
    </xdr:to>
    <xdr:sp macro="" textlink="">
      <xdr:nvSpPr>
        <xdr:cNvPr id="33" name="Textfeld 13">
          <a:extLst>
            <a:ext uri="{FF2B5EF4-FFF2-40B4-BE49-F238E27FC236}">
              <a16:creationId xmlns:a16="http://schemas.microsoft.com/office/drawing/2014/main" id="{00000000-0008-0000-1A00-000021000000}"/>
            </a:ext>
          </a:extLst>
        </xdr:cNvPr>
        <xdr:cNvSpPr txBox="1"/>
      </xdr:nvSpPr>
      <xdr:spPr>
        <a:xfrm>
          <a:off x="3973513" y="33754219"/>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45.2</a:t>
          </a:r>
        </a:p>
      </xdr:txBody>
    </xdr:sp>
    <xdr:clientData/>
  </xdr:twoCellAnchor>
  <xdr:twoCellAnchor>
    <xdr:from>
      <xdr:col>2</xdr:col>
      <xdr:colOff>23813</xdr:colOff>
      <xdr:row>181</xdr:row>
      <xdr:rowOff>107156</xdr:rowOff>
    </xdr:from>
    <xdr:to>
      <xdr:col>2</xdr:col>
      <xdr:colOff>436563</xdr:colOff>
      <xdr:row>182</xdr:row>
      <xdr:rowOff>96573</xdr:rowOff>
    </xdr:to>
    <xdr:sp macro="" textlink="">
      <xdr:nvSpPr>
        <xdr:cNvPr id="34" name="Textfeld 14">
          <a:extLst>
            <a:ext uri="{FF2B5EF4-FFF2-40B4-BE49-F238E27FC236}">
              <a16:creationId xmlns:a16="http://schemas.microsoft.com/office/drawing/2014/main" id="{00000000-0008-0000-1A00-000022000000}"/>
            </a:ext>
          </a:extLst>
        </xdr:cNvPr>
        <xdr:cNvSpPr txBox="1"/>
      </xdr:nvSpPr>
      <xdr:spPr>
        <a:xfrm>
          <a:off x="3973513" y="3458765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35.6</a:t>
          </a:r>
        </a:p>
      </xdr:txBody>
    </xdr:sp>
    <xdr:clientData/>
  </xdr:twoCellAnchor>
  <xdr:twoCellAnchor>
    <xdr:from>
      <xdr:col>2</xdr:col>
      <xdr:colOff>988218</xdr:colOff>
      <xdr:row>163</xdr:row>
      <xdr:rowOff>107157</xdr:rowOff>
    </xdr:from>
    <xdr:to>
      <xdr:col>3</xdr:col>
      <xdr:colOff>174624</xdr:colOff>
      <xdr:row>164</xdr:row>
      <xdr:rowOff>96574</xdr:rowOff>
    </xdr:to>
    <xdr:sp macro="" textlink="">
      <xdr:nvSpPr>
        <xdr:cNvPr id="35" name="Textfeld 15">
          <a:extLst>
            <a:ext uri="{FF2B5EF4-FFF2-40B4-BE49-F238E27FC236}">
              <a16:creationId xmlns:a16="http://schemas.microsoft.com/office/drawing/2014/main" id="{00000000-0008-0000-1A00-000023000000}"/>
            </a:ext>
          </a:extLst>
        </xdr:cNvPr>
        <xdr:cNvSpPr txBox="1"/>
      </xdr:nvSpPr>
      <xdr:spPr>
        <a:xfrm>
          <a:off x="4937918" y="31158657"/>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71.5</a:t>
          </a:r>
        </a:p>
      </xdr:txBody>
    </xdr:sp>
    <xdr:clientData/>
  </xdr:twoCellAnchor>
  <xdr:twoCellAnchor>
    <xdr:from>
      <xdr:col>2</xdr:col>
      <xdr:colOff>1006077</xdr:colOff>
      <xdr:row>165</xdr:row>
      <xdr:rowOff>190500</xdr:rowOff>
    </xdr:from>
    <xdr:to>
      <xdr:col>3</xdr:col>
      <xdr:colOff>192483</xdr:colOff>
      <xdr:row>166</xdr:row>
      <xdr:rowOff>179917</xdr:rowOff>
    </xdr:to>
    <xdr:sp macro="" textlink="">
      <xdr:nvSpPr>
        <xdr:cNvPr id="36" name="Textfeld 16">
          <a:extLst>
            <a:ext uri="{FF2B5EF4-FFF2-40B4-BE49-F238E27FC236}">
              <a16:creationId xmlns:a16="http://schemas.microsoft.com/office/drawing/2014/main" id="{00000000-0008-0000-1A00-000024000000}"/>
            </a:ext>
          </a:extLst>
        </xdr:cNvPr>
        <xdr:cNvSpPr txBox="1"/>
      </xdr:nvSpPr>
      <xdr:spPr>
        <a:xfrm>
          <a:off x="4955777" y="31623000"/>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62.2</a:t>
          </a:r>
        </a:p>
      </xdr:txBody>
    </xdr:sp>
    <xdr:clientData/>
  </xdr:twoCellAnchor>
  <xdr:twoCellAnchor>
    <xdr:from>
      <xdr:col>2</xdr:col>
      <xdr:colOff>1041796</xdr:colOff>
      <xdr:row>170</xdr:row>
      <xdr:rowOff>119062</xdr:rowOff>
    </xdr:from>
    <xdr:to>
      <xdr:col>3</xdr:col>
      <xdr:colOff>228202</xdr:colOff>
      <xdr:row>171</xdr:row>
      <xdr:rowOff>108478</xdr:rowOff>
    </xdr:to>
    <xdr:sp macro="" textlink="">
      <xdr:nvSpPr>
        <xdr:cNvPr id="37" name="Textfeld 17">
          <a:extLst>
            <a:ext uri="{FF2B5EF4-FFF2-40B4-BE49-F238E27FC236}">
              <a16:creationId xmlns:a16="http://schemas.microsoft.com/office/drawing/2014/main" id="{00000000-0008-0000-1A00-000025000000}"/>
            </a:ext>
          </a:extLst>
        </xdr:cNvPr>
        <xdr:cNvSpPr txBox="1"/>
      </xdr:nvSpPr>
      <xdr:spPr>
        <a:xfrm>
          <a:off x="4991496" y="32504062"/>
          <a:ext cx="418306" cy="179916"/>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54.3</a:t>
          </a:r>
        </a:p>
      </xdr:txBody>
    </xdr:sp>
    <xdr:clientData/>
  </xdr:twoCellAnchor>
  <xdr:twoCellAnchor>
    <xdr:from>
      <xdr:col>3</xdr:col>
      <xdr:colOff>714376</xdr:colOff>
      <xdr:row>172</xdr:row>
      <xdr:rowOff>53579</xdr:rowOff>
    </xdr:from>
    <xdr:to>
      <xdr:col>4</xdr:col>
      <xdr:colOff>293689</xdr:colOff>
      <xdr:row>173</xdr:row>
      <xdr:rowOff>42996</xdr:rowOff>
    </xdr:to>
    <xdr:sp macro="" textlink="">
      <xdr:nvSpPr>
        <xdr:cNvPr id="38" name="Textfeld 18">
          <a:extLst>
            <a:ext uri="{FF2B5EF4-FFF2-40B4-BE49-F238E27FC236}">
              <a16:creationId xmlns:a16="http://schemas.microsoft.com/office/drawing/2014/main" id="{00000000-0008-0000-1A00-000026000000}"/>
            </a:ext>
          </a:extLst>
        </xdr:cNvPr>
        <xdr:cNvSpPr txBox="1"/>
      </xdr:nvSpPr>
      <xdr:spPr>
        <a:xfrm>
          <a:off x="5895976" y="32819579"/>
          <a:ext cx="404813"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55.7</a:t>
          </a:r>
        </a:p>
      </xdr:txBody>
    </xdr:sp>
    <xdr:clientData/>
  </xdr:twoCellAnchor>
  <xdr:twoCellAnchor>
    <xdr:from>
      <xdr:col>3</xdr:col>
      <xdr:colOff>720329</xdr:colOff>
      <xdr:row>180</xdr:row>
      <xdr:rowOff>107157</xdr:rowOff>
    </xdr:from>
    <xdr:to>
      <xdr:col>4</xdr:col>
      <xdr:colOff>299642</xdr:colOff>
      <xdr:row>181</xdr:row>
      <xdr:rowOff>96574</xdr:rowOff>
    </xdr:to>
    <xdr:sp macro="" textlink="">
      <xdr:nvSpPr>
        <xdr:cNvPr id="39" name="Textfeld 19">
          <a:extLst>
            <a:ext uri="{FF2B5EF4-FFF2-40B4-BE49-F238E27FC236}">
              <a16:creationId xmlns:a16="http://schemas.microsoft.com/office/drawing/2014/main" id="{00000000-0008-0000-1A00-000027000000}"/>
            </a:ext>
          </a:extLst>
        </xdr:cNvPr>
        <xdr:cNvSpPr txBox="1"/>
      </xdr:nvSpPr>
      <xdr:spPr>
        <a:xfrm>
          <a:off x="5901929" y="34397157"/>
          <a:ext cx="404813"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47.8</a:t>
          </a:r>
        </a:p>
      </xdr:txBody>
    </xdr:sp>
    <xdr:clientData/>
  </xdr:twoCellAnchor>
  <xdr:twoCellAnchor>
    <xdr:from>
      <xdr:col>5</xdr:col>
      <xdr:colOff>273844</xdr:colOff>
      <xdr:row>163</xdr:row>
      <xdr:rowOff>23812</xdr:rowOff>
    </xdr:from>
    <xdr:to>
      <xdr:col>5</xdr:col>
      <xdr:colOff>686594</xdr:colOff>
      <xdr:row>164</xdr:row>
      <xdr:rowOff>13229</xdr:rowOff>
    </xdr:to>
    <xdr:sp macro="" textlink="">
      <xdr:nvSpPr>
        <xdr:cNvPr id="40" name="Textfeld 20">
          <a:extLst>
            <a:ext uri="{FF2B5EF4-FFF2-40B4-BE49-F238E27FC236}">
              <a16:creationId xmlns:a16="http://schemas.microsoft.com/office/drawing/2014/main" id="{00000000-0008-0000-1A00-000028000000}"/>
            </a:ext>
          </a:extLst>
        </xdr:cNvPr>
        <xdr:cNvSpPr txBox="1"/>
      </xdr:nvSpPr>
      <xdr:spPr>
        <a:xfrm>
          <a:off x="7754144" y="31075312"/>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62.1</a:t>
          </a:r>
        </a:p>
      </xdr:txBody>
    </xdr:sp>
    <xdr:clientData/>
  </xdr:twoCellAnchor>
  <xdr:twoCellAnchor>
    <xdr:from>
      <xdr:col>4</xdr:col>
      <xdr:colOff>821531</xdr:colOff>
      <xdr:row>164</xdr:row>
      <xdr:rowOff>23813</xdr:rowOff>
    </xdr:from>
    <xdr:to>
      <xdr:col>4</xdr:col>
      <xdr:colOff>1234281</xdr:colOff>
      <xdr:row>165</xdr:row>
      <xdr:rowOff>13230</xdr:rowOff>
    </xdr:to>
    <xdr:sp macro="" textlink="">
      <xdr:nvSpPr>
        <xdr:cNvPr id="41" name="Textfeld 21">
          <a:extLst>
            <a:ext uri="{FF2B5EF4-FFF2-40B4-BE49-F238E27FC236}">
              <a16:creationId xmlns:a16="http://schemas.microsoft.com/office/drawing/2014/main" id="{00000000-0008-0000-1A00-000029000000}"/>
            </a:ext>
          </a:extLst>
        </xdr:cNvPr>
        <xdr:cNvSpPr txBox="1"/>
      </xdr:nvSpPr>
      <xdr:spPr>
        <a:xfrm>
          <a:off x="6828631" y="31265813"/>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60.7</a:t>
          </a:r>
        </a:p>
      </xdr:txBody>
    </xdr:sp>
    <xdr:clientData/>
  </xdr:twoCellAnchor>
  <xdr:twoCellAnchor>
    <xdr:from>
      <xdr:col>3</xdr:col>
      <xdr:colOff>714377</xdr:colOff>
      <xdr:row>164</xdr:row>
      <xdr:rowOff>0</xdr:rowOff>
    </xdr:from>
    <xdr:to>
      <xdr:col>4</xdr:col>
      <xdr:colOff>293690</xdr:colOff>
      <xdr:row>164</xdr:row>
      <xdr:rowOff>191823</xdr:rowOff>
    </xdr:to>
    <xdr:sp macro="" textlink="">
      <xdr:nvSpPr>
        <xdr:cNvPr id="42" name="Textfeld 22">
          <a:extLst>
            <a:ext uri="{FF2B5EF4-FFF2-40B4-BE49-F238E27FC236}">
              <a16:creationId xmlns:a16="http://schemas.microsoft.com/office/drawing/2014/main" id="{00000000-0008-0000-1A00-00002A000000}"/>
            </a:ext>
          </a:extLst>
        </xdr:cNvPr>
        <xdr:cNvSpPr txBox="1"/>
      </xdr:nvSpPr>
      <xdr:spPr>
        <a:xfrm>
          <a:off x="5895977" y="31242000"/>
          <a:ext cx="404813" cy="191823"/>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63.2</a:t>
          </a:r>
        </a:p>
      </xdr:txBody>
    </xdr:sp>
    <xdr:clientData/>
  </xdr:twoCellAnchor>
  <xdr:twoCellAnchor>
    <xdr:from>
      <xdr:col>2</xdr:col>
      <xdr:colOff>1023936</xdr:colOff>
      <xdr:row>177</xdr:row>
      <xdr:rowOff>95250</xdr:rowOff>
    </xdr:from>
    <xdr:to>
      <xdr:col>3</xdr:col>
      <xdr:colOff>210342</xdr:colOff>
      <xdr:row>178</xdr:row>
      <xdr:rowOff>84667</xdr:rowOff>
    </xdr:to>
    <xdr:sp macro="" textlink="">
      <xdr:nvSpPr>
        <xdr:cNvPr id="43" name="Textfeld 23">
          <a:extLst>
            <a:ext uri="{FF2B5EF4-FFF2-40B4-BE49-F238E27FC236}">
              <a16:creationId xmlns:a16="http://schemas.microsoft.com/office/drawing/2014/main" id="{00000000-0008-0000-1A00-00002B000000}"/>
            </a:ext>
          </a:extLst>
        </xdr:cNvPr>
        <xdr:cNvSpPr txBox="1"/>
      </xdr:nvSpPr>
      <xdr:spPr>
        <a:xfrm>
          <a:off x="4973636" y="33813750"/>
          <a:ext cx="418306"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45.0</a:t>
          </a:r>
        </a:p>
      </xdr:txBody>
    </xdr:sp>
    <xdr:clientData/>
  </xdr:twoCellAnchor>
  <xdr:twoCellAnchor>
    <xdr:from>
      <xdr:col>2</xdr:col>
      <xdr:colOff>1059656</xdr:colOff>
      <xdr:row>182</xdr:row>
      <xdr:rowOff>11907</xdr:rowOff>
    </xdr:from>
    <xdr:to>
      <xdr:col>3</xdr:col>
      <xdr:colOff>246062</xdr:colOff>
      <xdr:row>183</xdr:row>
      <xdr:rowOff>1323</xdr:rowOff>
    </xdr:to>
    <xdr:sp macro="" textlink="">
      <xdr:nvSpPr>
        <xdr:cNvPr id="44" name="Textfeld 24">
          <a:extLst>
            <a:ext uri="{FF2B5EF4-FFF2-40B4-BE49-F238E27FC236}">
              <a16:creationId xmlns:a16="http://schemas.microsoft.com/office/drawing/2014/main" id="{00000000-0008-0000-1A00-00002C000000}"/>
            </a:ext>
          </a:extLst>
        </xdr:cNvPr>
        <xdr:cNvSpPr txBox="1"/>
      </xdr:nvSpPr>
      <xdr:spPr>
        <a:xfrm>
          <a:off x="5009356" y="34682907"/>
          <a:ext cx="418306" cy="179916"/>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39.0</a:t>
          </a:r>
        </a:p>
      </xdr:txBody>
    </xdr:sp>
    <xdr:clientData/>
  </xdr:twoCellAnchor>
  <xdr:twoCellAnchor>
    <xdr:from>
      <xdr:col>5</xdr:col>
      <xdr:colOff>297657</xdr:colOff>
      <xdr:row>181</xdr:row>
      <xdr:rowOff>83344</xdr:rowOff>
    </xdr:from>
    <xdr:to>
      <xdr:col>5</xdr:col>
      <xdr:colOff>710407</xdr:colOff>
      <xdr:row>182</xdr:row>
      <xdr:rowOff>72761</xdr:rowOff>
    </xdr:to>
    <xdr:sp macro="" textlink="">
      <xdr:nvSpPr>
        <xdr:cNvPr id="45" name="Textfeld 25">
          <a:extLst>
            <a:ext uri="{FF2B5EF4-FFF2-40B4-BE49-F238E27FC236}">
              <a16:creationId xmlns:a16="http://schemas.microsoft.com/office/drawing/2014/main" id="{00000000-0008-0000-1A00-00002D000000}"/>
            </a:ext>
          </a:extLst>
        </xdr:cNvPr>
        <xdr:cNvSpPr txBox="1"/>
      </xdr:nvSpPr>
      <xdr:spPr>
        <a:xfrm>
          <a:off x="7777957" y="34563844"/>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37.2</a:t>
          </a:r>
        </a:p>
      </xdr:txBody>
    </xdr:sp>
    <xdr:clientData/>
  </xdr:twoCellAnchor>
  <xdr:twoCellAnchor>
    <xdr:from>
      <xdr:col>4</xdr:col>
      <xdr:colOff>809625</xdr:colOff>
      <xdr:row>171</xdr:row>
      <xdr:rowOff>107157</xdr:rowOff>
    </xdr:from>
    <xdr:to>
      <xdr:col>4</xdr:col>
      <xdr:colOff>1222375</xdr:colOff>
      <xdr:row>172</xdr:row>
      <xdr:rowOff>96574</xdr:rowOff>
    </xdr:to>
    <xdr:sp macro="" textlink="">
      <xdr:nvSpPr>
        <xdr:cNvPr id="46" name="Textfeld 26">
          <a:extLst>
            <a:ext uri="{FF2B5EF4-FFF2-40B4-BE49-F238E27FC236}">
              <a16:creationId xmlns:a16="http://schemas.microsoft.com/office/drawing/2014/main" id="{00000000-0008-0000-1A00-00002E000000}"/>
            </a:ext>
          </a:extLst>
        </xdr:cNvPr>
        <xdr:cNvSpPr txBox="1"/>
      </xdr:nvSpPr>
      <xdr:spPr>
        <a:xfrm>
          <a:off x="6816725" y="3268265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55.3</a:t>
          </a:r>
        </a:p>
      </xdr:txBody>
    </xdr:sp>
    <xdr:clientData/>
  </xdr:twoCellAnchor>
  <xdr:twoCellAnchor>
    <xdr:from>
      <xdr:col>4</xdr:col>
      <xdr:colOff>827484</xdr:colOff>
      <xdr:row>180</xdr:row>
      <xdr:rowOff>107156</xdr:rowOff>
    </xdr:from>
    <xdr:to>
      <xdr:col>4</xdr:col>
      <xdr:colOff>1240234</xdr:colOff>
      <xdr:row>181</xdr:row>
      <xdr:rowOff>96573</xdr:rowOff>
    </xdr:to>
    <xdr:sp macro="" textlink="">
      <xdr:nvSpPr>
        <xdr:cNvPr id="47" name="Textfeld 27">
          <a:extLst>
            <a:ext uri="{FF2B5EF4-FFF2-40B4-BE49-F238E27FC236}">
              <a16:creationId xmlns:a16="http://schemas.microsoft.com/office/drawing/2014/main" id="{00000000-0008-0000-1A00-00002F000000}"/>
            </a:ext>
          </a:extLst>
        </xdr:cNvPr>
        <xdr:cNvSpPr txBox="1"/>
      </xdr:nvSpPr>
      <xdr:spPr>
        <a:xfrm>
          <a:off x="6834584" y="34397156"/>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47.9</a:t>
          </a:r>
        </a:p>
      </xdr:txBody>
    </xdr:sp>
    <xdr:clientData/>
  </xdr:twoCellAnchor>
  <xdr:twoCellAnchor>
    <xdr:from>
      <xdr:col>5</xdr:col>
      <xdr:colOff>273844</xdr:colOff>
      <xdr:row>168</xdr:row>
      <xdr:rowOff>178593</xdr:rowOff>
    </xdr:from>
    <xdr:to>
      <xdr:col>5</xdr:col>
      <xdr:colOff>686594</xdr:colOff>
      <xdr:row>169</xdr:row>
      <xdr:rowOff>168010</xdr:rowOff>
    </xdr:to>
    <xdr:sp macro="" textlink="">
      <xdr:nvSpPr>
        <xdr:cNvPr id="48" name="Textfeld 28">
          <a:extLst>
            <a:ext uri="{FF2B5EF4-FFF2-40B4-BE49-F238E27FC236}">
              <a16:creationId xmlns:a16="http://schemas.microsoft.com/office/drawing/2014/main" id="{00000000-0008-0000-1A00-000030000000}"/>
            </a:ext>
          </a:extLst>
        </xdr:cNvPr>
        <xdr:cNvSpPr txBox="1"/>
      </xdr:nvSpPr>
      <xdr:spPr>
        <a:xfrm>
          <a:off x="7754144" y="32182593"/>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54.7</a:t>
          </a:r>
        </a:p>
      </xdr:txBody>
    </xdr:sp>
    <xdr:clientData/>
  </xdr:twoCellAnchor>
  <xdr:twoCellAnchor>
    <xdr:from>
      <xdr:col>5</xdr:col>
      <xdr:colOff>285750</xdr:colOff>
      <xdr:row>177</xdr:row>
      <xdr:rowOff>71437</xdr:rowOff>
    </xdr:from>
    <xdr:to>
      <xdr:col>5</xdr:col>
      <xdr:colOff>698500</xdr:colOff>
      <xdr:row>178</xdr:row>
      <xdr:rowOff>60854</xdr:rowOff>
    </xdr:to>
    <xdr:sp macro="" textlink="">
      <xdr:nvSpPr>
        <xdr:cNvPr id="49" name="Textfeld 29">
          <a:extLst>
            <a:ext uri="{FF2B5EF4-FFF2-40B4-BE49-F238E27FC236}">
              <a16:creationId xmlns:a16="http://schemas.microsoft.com/office/drawing/2014/main" id="{00000000-0008-0000-1A00-000031000000}"/>
            </a:ext>
          </a:extLst>
        </xdr:cNvPr>
        <xdr:cNvSpPr txBox="1"/>
      </xdr:nvSpPr>
      <xdr:spPr>
        <a:xfrm>
          <a:off x="7766050" y="33789937"/>
          <a:ext cx="412750" cy="179917"/>
        </a:xfrm>
        <a:prstGeom prst="rect">
          <a:avLst/>
        </a:prstGeom>
        <a:solidFill>
          <a:srgbClr val="FFFFFF">
            <a:alpha val="63137"/>
          </a:srgbClr>
        </a:solidFill>
        <a:ln w="9525" cmpd="sng">
          <a:solidFill>
            <a:schemeClr val="lt1">
              <a:shade val="5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a:t>47.0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ja/Dropbox/2_progetti_passati/2016_zda/zda/CH_CF/dati_CF_semplificati_e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s>
    <sheetDataSet>
      <sheetData sheetId="0">
        <row r="129">
          <cell r="B129" t="str">
            <v>Durchschnitt 1-19 (1848-1872)</v>
          </cell>
          <cell r="C129">
            <v>43.93526258142618</v>
          </cell>
        </row>
        <row r="130">
          <cell r="B130" t="str">
            <v>Durchschnitt 20-39 (1875-1911)</v>
          </cell>
          <cell r="C130">
            <v>49.497809419496164</v>
          </cell>
        </row>
        <row r="131">
          <cell r="B131" t="str">
            <v>Durchschnitt 40-59 (1911-1940)</v>
          </cell>
          <cell r="C131">
            <v>52.221385542168676</v>
          </cell>
        </row>
        <row r="132">
          <cell r="B132" t="str">
            <v>Durchschnitt 60-79 (1940-1965)</v>
          </cell>
          <cell r="C132">
            <v>54.548877327491788</v>
          </cell>
        </row>
        <row r="133">
          <cell r="B133" t="str">
            <v>Durchschnitt 80-99 (1966-1989)</v>
          </cell>
          <cell r="C133">
            <v>53.578450164293542</v>
          </cell>
        </row>
        <row r="134">
          <cell r="B134" t="str">
            <v>Durchschnitt 100-115 (1993-2011)</v>
          </cell>
          <cell r="C134">
            <v>52.044941128148956</v>
          </cell>
        </row>
        <row r="150">
          <cell r="B150" t="str">
            <v>30er</v>
          </cell>
          <cell r="C150" t="str">
            <v>40er</v>
          </cell>
          <cell r="D150" t="str">
            <v>50er</v>
          </cell>
          <cell r="E150" t="str">
            <v xml:space="preserve">60er </v>
          </cell>
          <cell r="F150" t="str">
            <v>70er</v>
          </cell>
        </row>
        <row r="151">
          <cell r="A151" t="str">
            <v>1848-1872 (1-19)</v>
          </cell>
          <cell r="B151">
            <v>6</v>
          </cell>
          <cell r="C151">
            <v>10</v>
          </cell>
          <cell r="D151">
            <v>3</v>
          </cell>
          <cell r="E151" t="str">
            <v>_</v>
          </cell>
          <cell r="F151" t="str">
            <v>_</v>
          </cell>
        </row>
        <row r="152">
          <cell r="A152" t="str">
            <v>1875-1911 (20-39)</v>
          </cell>
          <cell r="B152">
            <v>2</v>
          </cell>
          <cell r="C152">
            <v>6</v>
          </cell>
          <cell r="D152">
            <v>11</v>
          </cell>
          <cell r="E152" t="str">
            <v>_</v>
          </cell>
          <cell r="F152" t="str">
            <v>_</v>
          </cell>
        </row>
        <row r="153">
          <cell r="A153" t="str">
            <v>1911-1940 (40-59)</v>
          </cell>
          <cell r="B153">
            <v>1</v>
          </cell>
          <cell r="C153">
            <v>7</v>
          </cell>
          <cell r="D153">
            <v>7</v>
          </cell>
          <cell r="E153">
            <v>3</v>
          </cell>
          <cell r="F153">
            <v>1</v>
          </cell>
        </row>
        <row r="154">
          <cell r="A154" t="str">
            <v>1940-1965 (60-79)</v>
          </cell>
          <cell r="B154" t="str">
            <v>_</v>
          </cell>
          <cell r="C154">
            <v>4</v>
          </cell>
          <cell r="D154">
            <v>13</v>
          </cell>
          <cell r="E154">
            <v>2</v>
          </cell>
          <cell r="F154" t="str">
            <v>_</v>
          </cell>
        </row>
        <row r="155">
          <cell r="A155" t="str">
            <v>1966-1989 (80-99)</v>
          </cell>
          <cell r="B155" t="str">
            <v>_</v>
          </cell>
          <cell r="C155">
            <v>4</v>
          </cell>
          <cell r="D155">
            <v>13</v>
          </cell>
          <cell r="E155">
            <v>2</v>
          </cell>
          <cell r="F155" t="str">
            <v>_</v>
          </cell>
        </row>
        <row r="156">
          <cell r="A156" t="str">
            <v>1993-2011 (100-115)</v>
          </cell>
          <cell r="B156">
            <v>2</v>
          </cell>
          <cell r="C156">
            <v>6</v>
          </cell>
          <cell r="D156">
            <v>10</v>
          </cell>
          <cell r="E156">
            <v>2</v>
          </cell>
          <cell r="F156" t="str">
            <v>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09"/>
  <sheetViews>
    <sheetView workbookViewId="0">
      <pane xSplit="2" ySplit="4" topLeftCell="C101" activePane="bottomRight" state="frozen"/>
      <selection pane="topRight" activeCell="C1" sqref="C1"/>
      <selection pane="bottomLeft" activeCell="A4" sqref="A4"/>
      <selection pane="bottomRight" activeCell="C120" sqref="C120:C123"/>
    </sheetView>
  </sheetViews>
  <sheetFormatPr baseColWidth="10" defaultColWidth="10.6640625" defaultRowHeight="14"/>
  <cols>
    <col min="1" max="1" width="17.1640625" style="1" customWidth="1"/>
    <col min="2" max="2" width="22.33203125" style="1" customWidth="1"/>
    <col min="3" max="5" width="10.6640625" style="1"/>
    <col min="6" max="6" width="23.5" style="1" bestFit="1" customWidth="1"/>
    <col min="7" max="7" width="21" style="1" customWidth="1"/>
    <col min="8" max="8" width="10.1640625" style="1" customWidth="1"/>
    <col min="9" max="9" width="16" style="1" customWidth="1"/>
    <col min="10" max="11" width="11.83203125" style="1" customWidth="1"/>
    <col min="12" max="14" width="10.6640625" style="1"/>
    <col min="15" max="15" width="16" style="1" bestFit="1" customWidth="1"/>
    <col min="16" max="16" width="18.6640625" style="1" customWidth="1"/>
    <col min="17" max="17" width="10.6640625" style="532"/>
    <col min="18" max="18" width="11.5" style="1" customWidth="1"/>
    <col min="19" max="23" width="10.6640625" style="1"/>
    <col min="24" max="24" width="40.83203125" style="1" bestFit="1" customWidth="1"/>
    <col min="25" max="25" width="23.1640625" style="1" bestFit="1" customWidth="1"/>
    <col min="26" max="27" width="10.6640625" style="1"/>
    <col min="28" max="28" width="16.33203125" style="1" customWidth="1"/>
    <col min="29" max="29" width="15.5" style="1" customWidth="1"/>
    <col min="30" max="16384" width="10.6640625" style="1"/>
  </cols>
  <sheetData>
    <row r="1" spans="1:64" ht="40" customHeight="1">
      <c r="A1" s="544" t="s">
        <v>1313</v>
      </c>
      <c r="B1" s="544"/>
      <c r="C1" s="55"/>
      <c r="D1" s="55"/>
      <c r="E1" s="55"/>
      <c r="F1" s="55"/>
      <c r="G1" s="55"/>
      <c r="H1" s="55"/>
      <c r="I1" s="55"/>
      <c r="J1" s="55"/>
      <c r="K1" s="55"/>
      <c r="L1" s="55"/>
      <c r="M1" s="55"/>
      <c r="N1" s="55"/>
      <c r="O1" s="55"/>
      <c r="P1" s="55"/>
      <c r="Q1" s="527"/>
      <c r="R1" s="55"/>
      <c r="S1" s="55"/>
      <c r="T1" s="55"/>
      <c r="U1" s="55"/>
      <c r="V1" s="55"/>
      <c r="W1" s="55"/>
      <c r="X1" s="55"/>
      <c r="Y1" s="55"/>
      <c r="Z1" s="55"/>
      <c r="AA1" s="55"/>
      <c r="AB1" s="55"/>
      <c r="AC1" s="55"/>
    </row>
    <row r="2" spans="1:64" ht="20">
      <c r="A2" s="536" t="s">
        <v>1380</v>
      </c>
      <c r="B2" s="74"/>
      <c r="C2" s="55"/>
      <c r="D2" s="55"/>
      <c r="E2" s="55"/>
      <c r="F2" s="55"/>
      <c r="G2" s="55"/>
      <c r="H2" s="55"/>
      <c r="I2" s="55"/>
      <c r="J2" s="55"/>
      <c r="K2" s="55"/>
      <c r="L2" s="55"/>
      <c r="M2" s="55"/>
      <c r="N2" s="55"/>
      <c r="O2" s="55"/>
      <c r="P2" s="55"/>
      <c r="Q2" s="527"/>
      <c r="R2" s="55"/>
      <c r="S2" s="55"/>
      <c r="T2" s="55"/>
      <c r="U2" s="55"/>
      <c r="V2" s="55"/>
      <c r="W2" s="55"/>
      <c r="X2" s="55"/>
      <c r="Y2" s="55"/>
      <c r="Z2" s="55"/>
      <c r="AA2" s="55"/>
      <c r="AB2" s="55"/>
      <c r="AC2" s="55"/>
    </row>
    <row r="3" spans="1:64" ht="25" customHeight="1">
      <c r="A3" s="48" t="s">
        <v>1279</v>
      </c>
      <c r="B3" s="75"/>
      <c r="C3" s="55"/>
      <c r="D3" s="55"/>
      <c r="E3" s="55"/>
      <c r="F3" s="55"/>
      <c r="G3" s="55"/>
      <c r="H3" s="55"/>
      <c r="I3" s="55"/>
      <c r="J3" s="55"/>
      <c r="K3" s="55"/>
      <c r="L3" s="55"/>
      <c r="M3" s="55"/>
      <c r="N3" s="55"/>
      <c r="O3" s="55"/>
      <c r="P3" s="55"/>
      <c r="Q3" s="527"/>
      <c r="R3" s="55"/>
      <c r="S3" s="55"/>
      <c r="T3" s="55"/>
      <c r="U3" s="55"/>
      <c r="V3" s="55"/>
      <c r="W3" s="55"/>
      <c r="X3" s="55"/>
      <c r="Y3" s="55"/>
      <c r="Z3" s="55"/>
      <c r="AA3" s="55"/>
      <c r="AB3" s="55"/>
      <c r="AC3" s="55"/>
      <c r="BC3" s="5" t="s">
        <v>784</v>
      </c>
    </row>
    <row r="4" spans="1:64" ht="63" customHeight="1" thickBot="1">
      <c r="A4" s="57" t="s">
        <v>762</v>
      </c>
      <c r="B4" s="57" t="s">
        <v>763</v>
      </c>
      <c r="C4" s="57" t="s">
        <v>764</v>
      </c>
      <c r="D4" s="57" t="s">
        <v>765</v>
      </c>
      <c r="E4" s="57" t="s">
        <v>766</v>
      </c>
      <c r="F4" s="57" t="s">
        <v>767</v>
      </c>
      <c r="G4" s="57" t="s">
        <v>159</v>
      </c>
      <c r="H4" s="57" t="s">
        <v>1259</v>
      </c>
      <c r="I4" s="57" t="s">
        <v>768</v>
      </c>
      <c r="J4" s="57" t="s">
        <v>769</v>
      </c>
      <c r="K4" s="57" t="s">
        <v>1272</v>
      </c>
      <c r="L4" s="57" t="s">
        <v>770</v>
      </c>
      <c r="M4" s="57" t="s">
        <v>771</v>
      </c>
      <c r="N4" s="57" t="s">
        <v>1370</v>
      </c>
      <c r="O4" s="57" t="s">
        <v>772</v>
      </c>
      <c r="P4" s="57" t="s">
        <v>773</v>
      </c>
      <c r="Q4" s="528" t="s">
        <v>774</v>
      </c>
      <c r="R4" s="57" t="s">
        <v>775</v>
      </c>
      <c r="S4" s="57" t="s">
        <v>776</v>
      </c>
      <c r="T4" s="57" t="s">
        <v>777</v>
      </c>
      <c r="U4" s="57" t="s">
        <v>778</v>
      </c>
      <c r="V4" s="57" t="s">
        <v>779</v>
      </c>
      <c r="W4" s="515" t="s">
        <v>1353</v>
      </c>
      <c r="X4" s="57" t="s">
        <v>780</v>
      </c>
      <c r="Y4" s="57" t="s">
        <v>781</v>
      </c>
      <c r="Z4" s="57" t="s">
        <v>1087</v>
      </c>
      <c r="AA4" s="57" t="s">
        <v>1278</v>
      </c>
      <c r="AB4" s="57" t="s">
        <v>782</v>
      </c>
      <c r="AC4" s="57" t="s">
        <v>1258</v>
      </c>
      <c r="AD4" s="57" t="s">
        <v>783</v>
      </c>
      <c r="BD4" s="29" t="s">
        <v>785</v>
      </c>
      <c r="BE4" s="29" t="s">
        <v>786</v>
      </c>
      <c r="BF4" s="10"/>
      <c r="BG4" s="10"/>
      <c r="BJ4" s="11" t="s">
        <v>31</v>
      </c>
      <c r="BK4" s="11" t="s">
        <v>149</v>
      </c>
    </row>
    <row r="5" spans="1:64" ht="15">
      <c r="A5" s="55">
        <v>1</v>
      </c>
      <c r="B5" s="58" t="s">
        <v>485</v>
      </c>
      <c r="C5" s="27" t="s">
        <v>692</v>
      </c>
      <c r="D5" s="55" t="s">
        <v>233</v>
      </c>
      <c r="E5" s="55" t="s">
        <v>486</v>
      </c>
      <c r="F5" s="55" t="s">
        <v>481</v>
      </c>
      <c r="G5" s="55" t="s">
        <v>160</v>
      </c>
      <c r="H5" s="55" t="s">
        <v>1260</v>
      </c>
      <c r="I5" s="55" t="s">
        <v>152</v>
      </c>
      <c r="J5" s="55" t="s">
        <v>306</v>
      </c>
      <c r="K5" s="55" t="s">
        <v>309</v>
      </c>
      <c r="L5" s="24" t="s">
        <v>384</v>
      </c>
      <c r="M5" s="24"/>
      <c r="N5" s="24" t="s">
        <v>487</v>
      </c>
      <c r="O5" s="55"/>
      <c r="P5" s="55" t="s">
        <v>276</v>
      </c>
      <c r="Q5" s="529" t="s">
        <v>384</v>
      </c>
      <c r="R5" s="519" t="s">
        <v>285</v>
      </c>
      <c r="S5" s="520" t="s">
        <v>137</v>
      </c>
      <c r="T5" s="59">
        <f>$BF$5</f>
        <v>4630</v>
      </c>
      <c r="U5" s="60">
        <f t="shared" ref="U5:U36" si="0">SUM(T5/365)</f>
        <v>12.684931506849315</v>
      </c>
      <c r="V5" s="61">
        <v>43.736986301369861</v>
      </c>
      <c r="W5" s="1" t="s">
        <v>1354</v>
      </c>
      <c r="X5" s="62" t="s">
        <v>787</v>
      </c>
      <c r="Y5" s="62" t="s">
        <v>787</v>
      </c>
      <c r="Z5" s="62" t="s">
        <v>1267</v>
      </c>
      <c r="AA5" s="62" t="s">
        <v>1267</v>
      </c>
      <c r="AB5" s="62" t="s">
        <v>834</v>
      </c>
      <c r="AC5" s="62" t="s">
        <v>897</v>
      </c>
      <c r="AD5" s="55" t="s">
        <v>304</v>
      </c>
      <c r="BD5" s="533">
        <v>21025</v>
      </c>
      <c r="BE5" s="533">
        <v>16395</v>
      </c>
      <c r="BF5" s="1">
        <f>SUM(BD5,-BE5)</f>
        <v>4630</v>
      </c>
      <c r="BJ5" s="533">
        <v>427</v>
      </c>
      <c r="BK5" s="533">
        <v>16391</v>
      </c>
      <c r="BL5" s="6">
        <f>SUM(BK5,-BJ5)/365</f>
        <v>43.736986301369861</v>
      </c>
    </row>
    <row r="6" spans="1:64" ht="15">
      <c r="A6" s="55">
        <v>2</v>
      </c>
      <c r="B6" s="58" t="s">
        <v>567</v>
      </c>
      <c r="C6" s="27" t="s">
        <v>696</v>
      </c>
      <c r="D6" s="55" t="s">
        <v>233</v>
      </c>
      <c r="E6" s="55" t="s">
        <v>256</v>
      </c>
      <c r="F6" s="55" t="s">
        <v>616</v>
      </c>
      <c r="G6" s="55" t="s">
        <v>161</v>
      </c>
      <c r="H6" s="55" t="s">
        <v>1260</v>
      </c>
      <c r="I6" s="55" t="s">
        <v>152</v>
      </c>
      <c r="J6" s="55" t="s">
        <v>306</v>
      </c>
      <c r="K6" s="55" t="s">
        <v>307</v>
      </c>
      <c r="L6" s="24" t="s">
        <v>384</v>
      </c>
      <c r="M6" s="24" t="s">
        <v>305</v>
      </c>
      <c r="N6" s="24" t="s">
        <v>635</v>
      </c>
      <c r="O6" s="55"/>
      <c r="P6" s="55" t="s">
        <v>271</v>
      </c>
      <c r="Q6" s="529" t="s">
        <v>384</v>
      </c>
      <c r="R6" s="521" t="s">
        <v>285</v>
      </c>
      <c r="S6" s="522" t="s">
        <v>136</v>
      </c>
      <c r="T6" s="65">
        <f t="shared" ref="T6:T37" si="1">SUM(BF6)</f>
        <v>2232</v>
      </c>
      <c r="U6" s="66">
        <f t="shared" si="0"/>
        <v>6.1150684931506847</v>
      </c>
      <c r="V6" s="67">
        <v>37.005479452054793</v>
      </c>
      <c r="W6" s="1" t="s">
        <v>1354</v>
      </c>
      <c r="X6" s="62" t="s">
        <v>787</v>
      </c>
      <c r="Y6" s="62" t="s">
        <v>787</v>
      </c>
      <c r="Z6" s="62" t="s">
        <v>1267</v>
      </c>
      <c r="AA6" s="62" t="s">
        <v>1267</v>
      </c>
      <c r="AB6" s="62" t="s">
        <v>834</v>
      </c>
      <c r="AC6" s="62" t="s">
        <v>897</v>
      </c>
      <c r="AD6" s="55"/>
      <c r="BD6" s="533">
        <v>18627</v>
      </c>
      <c r="BE6" s="533">
        <v>16395</v>
      </c>
      <c r="BF6" s="1">
        <f t="shared" ref="BF6:BF8" si="2">SUM(BD6,-BE6)</f>
        <v>2232</v>
      </c>
      <c r="BJ6" s="533">
        <v>2884</v>
      </c>
      <c r="BK6" s="533">
        <v>16391</v>
      </c>
      <c r="BL6" s="6">
        <f t="shared" ref="BL6:BL69" si="3">SUM(BK6,-BJ6)/365</f>
        <v>37.005479452054793</v>
      </c>
    </row>
    <row r="7" spans="1:64" ht="15">
      <c r="A7" s="55">
        <v>3</v>
      </c>
      <c r="B7" s="58" t="s">
        <v>195</v>
      </c>
      <c r="C7" s="27" t="s">
        <v>693</v>
      </c>
      <c r="D7" s="55" t="s">
        <v>233</v>
      </c>
      <c r="E7" s="55" t="s">
        <v>435</v>
      </c>
      <c r="F7" s="55" t="s">
        <v>196</v>
      </c>
      <c r="G7" s="55" t="s">
        <v>162</v>
      </c>
      <c r="H7" s="55" t="s">
        <v>1260</v>
      </c>
      <c r="I7" s="55" t="s">
        <v>152</v>
      </c>
      <c r="J7" s="55" t="s">
        <v>308</v>
      </c>
      <c r="K7" s="55" t="s">
        <v>307</v>
      </c>
      <c r="L7" s="24" t="s">
        <v>384</v>
      </c>
      <c r="M7" s="24"/>
      <c r="N7" s="24" t="s">
        <v>197</v>
      </c>
      <c r="O7" s="55"/>
      <c r="P7" s="55" t="s">
        <v>274</v>
      </c>
      <c r="Q7" s="529" t="s">
        <v>558</v>
      </c>
      <c r="R7" s="521" t="s">
        <v>285</v>
      </c>
      <c r="S7" s="522" t="s">
        <v>138</v>
      </c>
      <c r="T7" s="65">
        <f t="shared" si="1"/>
        <v>2320</v>
      </c>
      <c r="U7" s="66">
        <f t="shared" si="0"/>
        <v>6.3561643835616435</v>
      </c>
      <c r="V7" s="67">
        <v>49.632876712328766</v>
      </c>
      <c r="W7" s="1" t="s">
        <v>1354</v>
      </c>
      <c r="X7" s="62" t="s">
        <v>787</v>
      </c>
      <c r="Y7" s="62" t="s">
        <v>787</v>
      </c>
      <c r="Z7" s="62" t="s">
        <v>1267</v>
      </c>
      <c r="AA7" s="62" t="s">
        <v>1267</v>
      </c>
      <c r="AB7" s="62" t="s">
        <v>833</v>
      </c>
      <c r="AC7" s="62" t="s">
        <v>897</v>
      </c>
      <c r="AD7" s="55"/>
      <c r="BD7" s="533">
        <v>18715</v>
      </c>
      <c r="BE7" s="533">
        <v>16395</v>
      </c>
      <c r="BF7" s="1">
        <f t="shared" si="2"/>
        <v>2320</v>
      </c>
      <c r="BJ7" s="533">
        <v>34800</v>
      </c>
      <c r="BK7" s="533">
        <v>52916</v>
      </c>
      <c r="BL7" s="6">
        <f t="shared" si="3"/>
        <v>49.632876712328766</v>
      </c>
    </row>
    <row r="8" spans="1:64" ht="15">
      <c r="A8" s="55">
        <v>4</v>
      </c>
      <c r="B8" s="58" t="s">
        <v>150</v>
      </c>
      <c r="C8" s="27" t="s">
        <v>698</v>
      </c>
      <c r="D8" s="55" t="s">
        <v>233</v>
      </c>
      <c r="E8" s="55" t="s">
        <v>617</v>
      </c>
      <c r="F8" s="55" t="s">
        <v>618</v>
      </c>
      <c r="G8" s="55" t="s">
        <v>161</v>
      </c>
      <c r="H8" s="55" t="s">
        <v>1260</v>
      </c>
      <c r="I8" s="55" t="s">
        <v>153</v>
      </c>
      <c r="J8" s="55" t="s">
        <v>306</v>
      </c>
      <c r="K8" s="55" t="s">
        <v>309</v>
      </c>
      <c r="L8" s="24" t="s">
        <v>384</v>
      </c>
      <c r="M8" s="24"/>
      <c r="N8" s="24" t="s">
        <v>619</v>
      </c>
      <c r="O8" s="55"/>
      <c r="P8" s="55" t="s">
        <v>278</v>
      </c>
      <c r="Q8" s="529" t="s">
        <v>384</v>
      </c>
      <c r="R8" s="521" t="s">
        <v>285</v>
      </c>
      <c r="S8" s="522" t="s">
        <v>139</v>
      </c>
      <c r="T8" s="65">
        <f t="shared" si="1"/>
        <v>2269</v>
      </c>
      <c r="U8" s="66">
        <f t="shared" si="0"/>
        <v>6.2164383561643834</v>
      </c>
      <c r="V8" s="67">
        <v>57.054794520547944</v>
      </c>
      <c r="W8" s="1" t="s">
        <v>1354</v>
      </c>
      <c r="X8" s="62" t="s">
        <v>788</v>
      </c>
      <c r="Y8" s="62" t="s">
        <v>788</v>
      </c>
      <c r="Z8" s="62" t="s">
        <v>792</v>
      </c>
      <c r="AA8" s="62" t="s">
        <v>792</v>
      </c>
      <c r="AB8" s="62" t="s">
        <v>676</v>
      </c>
      <c r="AC8" s="62" t="s">
        <v>897</v>
      </c>
      <c r="AD8" s="55"/>
      <c r="BD8" s="533">
        <v>18664</v>
      </c>
      <c r="BE8" s="533">
        <v>16395</v>
      </c>
      <c r="BF8" s="1">
        <f t="shared" si="2"/>
        <v>2269</v>
      </c>
      <c r="BJ8" s="533">
        <v>32091</v>
      </c>
      <c r="BK8" s="533">
        <v>52916</v>
      </c>
      <c r="BL8" s="6">
        <f t="shared" si="3"/>
        <v>57.054794520547944</v>
      </c>
    </row>
    <row r="9" spans="1:64" ht="15">
      <c r="A9" s="55">
        <v>5</v>
      </c>
      <c r="B9" s="58" t="s">
        <v>463</v>
      </c>
      <c r="C9" s="27" t="s">
        <v>695</v>
      </c>
      <c r="D9" s="55" t="s">
        <v>233</v>
      </c>
      <c r="E9" s="55" t="s">
        <v>526</v>
      </c>
      <c r="F9" s="55" t="s">
        <v>464</v>
      </c>
      <c r="G9" s="55" t="s">
        <v>163</v>
      </c>
      <c r="H9" s="55" t="s">
        <v>1260</v>
      </c>
      <c r="I9" s="55" t="s">
        <v>153</v>
      </c>
      <c r="J9" s="55" t="s">
        <v>310</v>
      </c>
      <c r="K9" s="55" t="s">
        <v>309</v>
      </c>
      <c r="L9" s="24" t="s">
        <v>384</v>
      </c>
      <c r="M9" s="24"/>
      <c r="N9" s="24" t="s">
        <v>465</v>
      </c>
      <c r="O9" s="55"/>
      <c r="P9" s="55" t="s">
        <v>272</v>
      </c>
      <c r="Q9" s="529" t="s">
        <v>558</v>
      </c>
      <c r="R9" s="521" t="s">
        <v>285</v>
      </c>
      <c r="S9" s="522" t="s">
        <v>140</v>
      </c>
      <c r="T9" s="65">
        <f t="shared" si="1"/>
        <v>3163</v>
      </c>
      <c r="U9" s="66">
        <f t="shared" si="0"/>
        <v>8.6657534246575345</v>
      </c>
      <c r="V9" s="67">
        <v>52.101369863013701</v>
      </c>
      <c r="W9" s="1" t="s">
        <v>1354</v>
      </c>
      <c r="X9" s="62" t="s">
        <v>789</v>
      </c>
      <c r="Y9" s="62" t="s">
        <v>790</v>
      </c>
      <c r="Z9" s="62" t="s">
        <v>1267</v>
      </c>
      <c r="AA9" s="62" t="s">
        <v>1267</v>
      </c>
      <c r="AB9" s="62" t="s">
        <v>839</v>
      </c>
      <c r="AC9" s="62" t="s">
        <v>898</v>
      </c>
      <c r="AD9" s="55"/>
      <c r="AY9" s="2"/>
      <c r="AZ9" s="2"/>
      <c r="BD9" s="533">
        <v>19558</v>
      </c>
      <c r="BE9" s="533">
        <v>16395</v>
      </c>
      <c r="BF9" s="1">
        <f t="shared" ref="BF9:BF69" si="4">SUM(BD9,-BE9)</f>
        <v>3163</v>
      </c>
      <c r="BJ9" s="533">
        <v>33899</v>
      </c>
      <c r="BK9" s="533">
        <v>52916</v>
      </c>
      <c r="BL9" s="6">
        <f t="shared" si="3"/>
        <v>52.101369863013701</v>
      </c>
    </row>
    <row r="10" spans="1:64" ht="15">
      <c r="A10" s="55">
        <v>6</v>
      </c>
      <c r="B10" s="58" t="s">
        <v>555</v>
      </c>
      <c r="C10" s="27" t="s">
        <v>697</v>
      </c>
      <c r="D10" s="55" t="s">
        <v>233</v>
      </c>
      <c r="E10" s="55" t="s">
        <v>556</v>
      </c>
      <c r="F10" s="55" t="s">
        <v>557</v>
      </c>
      <c r="G10" s="55" t="s">
        <v>164</v>
      </c>
      <c r="H10" s="55" t="s">
        <v>1260</v>
      </c>
      <c r="I10" s="55" t="s">
        <v>152</v>
      </c>
      <c r="J10" s="55" t="s">
        <v>306</v>
      </c>
      <c r="K10" s="55" t="s">
        <v>309</v>
      </c>
      <c r="L10" s="24" t="s">
        <v>384</v>
      </c>
      <c r="M10" s="24" t="s">
        <v>478</v>
      </c>
      <c r="N10" s="24" t="s">
        <v>479</v>
      </c>
      <c r="O10" s="55"/>
      <c r="P10" s="55" t="s">
        <v>294</v>
      </c>
      <c r="Q10" s="529" t="s">
        <v>558</v>
      </c>
      <c r="R10" s="521" t="s">
        <v>285</v>
      </c>
      <c r="S10" s="522" t="s">
        <v>129</v>
      </c>
      <c r="T10" s="65">
        <f t="shared" si="1"/>
        <v>6615</v>
      </c>
      <c r="U10" s="66">
        <f t="shared" si="0"/>
        <v>18.123287671232877</v>
      </c>
      <c r="V10" s="67">
        <v>47.128767123287673</v>
      </c>
      <c r="W10" s="1" t="s">
        <v>1354</v>
      </c>
      <c r="X10" s="62" t="s">
        <v>791</v>
      </c>
      <c r="Y10" s="62" t="s">
        <v>791</v>
      </c>
      <c r="Z10" s="62" t="s">
        <v>1267</v>
      </c>
      <c r="AA10" s="62" t="s">
        <v>1267</v>
      </c>
      <c r="AB10" s="62" t="s">
        <v>828</v>
      </c>
      <c r="AC10" s="62" t="s">
        <v>899</v>
      </c>
      <c r="AD10" s="55"/>
      <c r="AY10" s="4"/>
      <c r="AZ10" s="2"/>
      <c r="BD10" s="533">
        <v>23010</v>
      </c>
      <c r="BE10" s="533">
        <v>16395</v>
      </c>
      <c r="BF10" s="1">
        <f t="shared" si="4"/>
        <v>6615</v>
      </c>
      <c r="BJ10" s="533">
        <v>35714</v>
      </c>
      <c r="BK10" s="533">
        <v>52916</v>
      </c>
      <c r="BL10" s="6">
        <f t="shared" si="3"/>
        <v>47.128767123287673</v>
      </c>
    </row>
    <row r="11" spans="1:64" ht="15">
      <c r="A11" s="55">
        <v>7</v>
      </c>
      <c r="B11" s="58" t="s">
        <v>561</v>
      </c>
      <c r="C11" s="27" t="s">
        <v>694</v>
      </c>
      <c r="D11" s="55" t="s">
        <v>233</v>
      </c>
      <c r="E11" s="55" t="s">
        <v>483</v>
      </c>
      <c r="F11" s="55" t="s">
        <v>562</v>
      </c>
      <c r="G11" s="55" t="s">
        <v>165</v>
      </c>
      <c r="H11" s="55" t="s">
        <v>1260</v>
      </c>
      <c r="I11" s="55" t="s">
        <v>152</v>
      </c>
      <c r="J11" s="55" t="s">
        <v>306</v>
      </c>
      <c r="K11" s="55" t="s">
        <v>309</v>
      </c>
      <c r="L11" s="24" t="s">
        <v>384</v>
      </c>
      <c r="M11" s="24" t="s">
        <v>375</v>
      </c>
      <c r="N11" s="24" t="s">
        <v>563</v>
      </c>
      <c r="O11" s="55"/>
      <c r="P11" s="55" t="s">
        <v>290</v>
      </c>
      <c r="Q11" s="529" t="s">
        <v>384</v>
      </c>
      <c r="R11" s="521" t="s">
        <v>285</v>
      </c>
      <c r="S11" s="522" t="s">
        <v>225</v>
      </c>
      <c r="T11" s="65">
        <f t="shared" si="1"/>
        <v>9902</v>
      </c>
      <c r="U11" s="66">
        <f t="shared" si="0"/>
        <v>27.12876712328767</v>
      </c>
      <c r="V11" s="67">
        <v>46.772602739726025</v>
      </c>
      <c r="W11" s="1" t="s">
        <v>1354</v>
      </c>
      <c r="X11" s="62" t="s">
        <v>787</v>
      </c>
      <c r="Y11" s="62" t="s">
        <v>787</v>
      </c>
      <c r="Z11" s="62" t="s">
        <v>1267</v>
      </c>
      <c r="AA11" s="62" t="s">
        <v>1267</v>
      </c>
      <c r="AB11" s="62" t="s">
        <v>833</v>
      </c>
      <c r="AC11" s="62" t="s">
        <v>897</v>
      </c>
      <c r="AD11" s="55"/>
      <c r="AY11" s="4"/>
      <c r="AZ11" s="2"/>
      <c r="BD11" s="534">
        <v>62822</v>
      </c>
      <c r="BE11" s="535">
        <v>52920</v>
      </c>
      <c r="BF11" s="1">
        <f>SUM(BD11,-BE11)</f>
        <v>9902</v>
      </c>
      <c r="BJ11" s="533">
        <v>35844</v>
      </c>
      <c r="BK11" s="533">
        <v>52916</v>
      </c>
      <c r="BL11" s="6">
        <f t="shared" si="3"/>
        <v>46.772602739726025</v>
      </c>
    </row>
    <row r="12" spans="1:64" ht="15">
      <c r="A12" s="55">
        <v>8</v>
      </c>
      <c r="B12" s="58" t="s">
        <v>639</v>
      </c>
      <c r="C12" s="27" t="s">
        <v>699</v>
      </c>
      <c r="D12" s="55" t="s">
        <v>233</v>
      </c>
      <c r="E12" s="55" t="s">
        <v>256</v>
      </c>
      <c r="F12" s="55" t="s">
        <v>589</v>
      </c>
      <c r="G12" s="55" t="s">
        <v>161</v>
      </c>
      <c r="H12" s="55" t="s">
        <v>1260</v>
      </c>
      <c r="I12" s="55" t="s">
        <v>152</v>
      </c>
      <c r="J12" s="55" t="s">
        <v>306</v>
      </c>
      <c r="K12" s="55" t="s">
        <v>307</v>
      </c>
      <c r="L12" s="24" t="s">
        <v>679</v>
      </c>
      <c r="M12" s="24" t="s">
        <v>590</v>
      </c>
      <c r="N12" s="24" t="s">
        <v>591</v>
      </c>
      <c r="O12" s="55" t="s">
        <v>266</v>
      </c>
      <c r="P12" s="55" t="s">
        <v>297</v>
      </c>
      <c r="Q12" s="529" t="s">
        <v>305</v>
      </c>
      <c r="R12" s="521" t="s">
        <v>311</v>
      </c>
      <c r="S12" s="522" t="s">
        <v>18</v>
      </c>
      <c r="T12" s="65">
        <f t="shared" si="1"/>
        <v>3199</v>
      </c>
      <c r="U12" s="66">
        <f t="shared" si="0"/>
        <v>8.7643835616438359</v>
      </c>
      <c r="V12" s="67">
        <v>34.80821917808219</v>
      </c>
      <c r="W12" s="1" t="s">
        <v>1354</v>
      </c>
      <c r="X12" s="62" t="s">
        <v>787</v>
      </c>
      <c r="Y12" s="62" t="s">
        <v>787</v>
      </c>
      <c r="Z12" s="62" t="s">
        <v>1267</v>
      </c>
      <c r="AA12" s="62" t="s">
        <v>1267</v>
      </c>
      <c r="AB12" s="62" t="s">
        <v>835</v>
      </c>
      <c r="AC12" s="62" t="s">
        <v>897</v>
      </c>
      <c r="AD12" s="55" t="s">
        <v>332</v>
      </c>
      <c r="BD12" s="533">
        <v>21914</v>
      </c>
      <c r="BE12" s="533">
        <v>18715</v>
      </c>
      <c r="BF12" s="1">
        <f t="shared" si="4"/>
        <v>3199</v>
      </c>
      <c r="BJ12" s="533">
        <v>5897</v>
      </c>
      <c r="BK12" s="533">
        <v>18602</v>
      </c>
      <c r="BL12" s="6">
        <f t="shared" si="3"/>
        <v>34.80821917808219</v>
      </c>
    </row>
    <row r="13" spans="1:64" ht="15">
      <c r="A13" s="55">
        <v>9</v>
      </c>
      <c r="B13" s="58" t="s">
        <v>257</v>
      </c>
      <c r="C13" s="27" t="s">
        <v>700</v>
      </c>
      <c r="D13" s="55" t="s">
        <v>233</v>
      </c>
      <c r="E13" s="55" t="s">
        <v>435</v>
      </c>
      <c r="F13" s="55" t="s">
        <v>369</v>
      </c>
      <c r="G13" s="55" t="s">
        <v>162</v>
      </c>
      <c r="H13" s="55" t="s">
        <v>1260</v>
      </c>
      <c r="I13" s="55" t="s">
        <v>152</v>
      </c>
      <c r="J13" s="55" t="s">
        <v>308</v>
      </c>
      <c r="K13" s="55" t="s">
        <v>307</v>
      </c>
      <c r="L13" s="24" t="s">
        <v>333</v>
      </c>
      <c r="M13" s="24" t="s">
        <v>205</v>
      </c>
      <c r="N13" s="24" t="s">
        <v>461</v>
      </c>
      <c r="O13" s="55" t="s">
        <v>267</v>
      </c>
      <c r="P13" s="55" t="s">
        <v>275</v>
      </c>
      <c r="Q13" s="530" t="s">
        <v>197</v>
      </c>
      <c r="R13" s="521" t="s">
        <v>333</v>
      </c>
      <c r="S13" s="522" t="s">
        <v>19</v>
      </c>
      <c r="T13" s="65">
        <f t="shared" si="1"/>
        <v>4496</v>
      </c>
      <c r="U13" s="66">
        <f t="shared" si="0"/>
        <v>12.317808219178081</v>
      </c>
      <c r="V13" s="67">
        <v>36.139726027397259</v>
      </c>
      <c r="W13" s="1" t="s">
        <v>1354</v>
      </c>
      <c r="X13" s="62" t="s">
        <v>793</v>
      </c>
      <c r="Y13" s="62" t="s">
        <v>794</v>
      </c>
      <c r="Z13" s="62" t="s">
        <v>1267</v>
      </c>
      <c r="AA13" s="62" t="s">
        <v>1267</v>
      </c>
      <c r="AB13" s="62" t="s">
        <v>850</v>
      </c>
      <c r="AC13" s="62" t="s">
        <v>897</v>
      </c>
      <c r="AD13" s="55"/>
      <c r="BD13" s="533">
        <v>23314</v>
      </c>
      <c r="BE13" s="533">
        <v>18818</v>
      </c>
      <c r="BF13" s="1">
        <f t="shared" si="4"/>
        <v>4496</v>
      </c>
      <c r="BJ13" s="533">
        <v>5628</v>
      </c>
      <c r="BK13" s="533">
        <v>18819</v>
      </c>
      <c r="BL13" s="6">
        <f t="shared" si="3"/>
        <v>36.139726027397259</v>
      </c>
    </row>
    <row r="14" spans="1:64" ht="15">
      <c r="A14" s="55">
        <v>10</v>
      </c>
      <c r="B14" s="58" t="s">
        <v>404</v>
      </c>
      <c r="C14" s="27" t="s">
        <v>701</v>
      </c>
      <c r="D14" s="55" t="s">
        <v>233</v>
      </c>
      <c r="E14" s="55" t="s">
        <v>166</v>
      </c>
      <c r="F14" s="55" t="s">
        <v>405</v>
      </c>
      <c r="G14" s="55" t="s">
        <v>167</v>
      </c>
      <c r="H14" s="55" t="s">
        <v>1260</v>
      </c>
      <c r="I14" s="55" t="s">
        <v>153</v>
      </c>
      <c r="J14" s="55" t="s">
        <v>306</v>
      </c>
      <c r="K14" s="55" t="s">
        <v>309</v>
      </c>
      <c r="L14" s="24" t="s">
        <v>680</v>
      </c>
      <c r="M14" s="24" t="s">
        <v>375</v>
      </c>
      <c r="N14" s="24" t="s">
        <v>1326</v>
      </c>
      <c r="O14" s="55" t="s">
        <v>268</v>
      </c>
      <c r="P14" s="55" t="s">
        <v>288</v>
      </c>
      <c r="Q14" s="530" t="s">
        <v>619</v>
      </c>
      <c r="R14" s="521" t="s">
        <v>334</v>
      </c>
      <c r="S14" s="522" t="s">
        <v>225</v>
      </c>
      <c r="T14" s="65">
        <f t="shared" si="1"/>
        <v>7474</v>
      </c>
      <c r="U14" s="66">
        <f t="shared" si="0"/>
        <v>20.476712328767125</v>
      </c>
      <c r="V14" s="67">
        <v>41.684931506849317</v>
      </c>
      <c r="W14" s="1" t="s">
        <v>1353</v>
      </c>
      <c r="X14" s="62" t="s">
        <v>787</v>
      </c>
      <c r="Y14" s="62" t="s">
        <v>787</v>
      </c>
      <c r="Z14" s="62" t="s">
        <v>1267</v>
      </c>
      <c r="AA14" s="62" t="s">
        <v>1267</v>
      </c>
      <c r="AB14" s="62" t="s">
        <v>677</v>
      </c>
      <c r="AC14" s="62" t="s">
        <v>900</v>
      </c>
      <c r="AD14" s="55" t="s">
        <v>335</v>
      </c>
      <c r="BD14" s="533">
        <v>26297</v>
      </c>
      <c r="BE14" s="533">
        <v>18823</v>
      </c>
      <c r="BF14" s="1">
        <f t="shared" si="4"/>
        <v>7474</v>
      </c>
      <c r="BJ14" s="533">
        <v>3607</v>
      </c>
      <c r="BK14" s="533">
        <v>18822</v>
      </c>
      <c r="BL14" s="6">
        <f t="shared" si="3"/>
        <v>41.684931506849317</v>
      </c>
    </row>
    <row r="15" spans="1:64" ht="15">
      <c r="A15" s="55">
        <v>11</v>
      </c>
      <c r="B15" s="58" t="s">
        <v>452</v>
      </c>
      <c r="C15" s="27" t="s">
        <v>702</v>
      </c>
      <c r="D15" s="55" t="s">
        <v>233</v>
      </c>
      <c r="E15" s="55" t="s">
        <v>526</v>
      </c>
      <c r="F15" s="55" t="s">
        <v>403</v>
      </c>
      <c r="G15" s="55" t="s">
        <v>163</v>
      </c>
      <c r="H15" s="55" t="s">
        <v>1260</v>
      </c>
      <c r="I15" s="55" t="s">
        <v>153</v>
      </c>
      <c r="J15" s="55" t="s">
        <v>310</v>
      </c>
      <c r="K15" s="55" t="s">
        <v>309</v>
      </c>
      <c r="L15" s="24" t="s">
        <v>336</v>
      </c>
      <c r="M15" s="24" t="s">
        <v>475</v>
      </c>
      <c r="N15" s="24" t="s">
        <v>451</v>
      </c>
      <c r="O15" s="55" t="s">
        <v>269</v>
      </c>
      <c r="P15" s="55" t="s">
        <v>209</v>
      </c>
      <c r="Q15" s="529" t="s">
        <v>465</v>
      </c>
      <c r="R15" s="521" t="s">
        <v>336</v>
      </c>
      <c r="S15" s="522" t="s">
        <v>229</v>
      </c>
      <c r="T15" s="65">
        <f t="shared" si="1"/>
        <v>2372</v>
      </c>
      <c r="U15" s="66">
        <f t="shared" si="0"/>
        <v>6.4986301369863018</v>
      </c>
      <c r="V15" s="67">
        <v>48.852054794520548</v>
      </c>
      <c r="W15" s="1" t="s">
        <v>1354</v>
      </c>
      <c r="X15" s="62" t="s">
        <v>787</v>
      </c>
      <c r="Y15" s="62" t="s">
        <v>787</v>
      </c>
      <c r="Z15" s="62" t="s">
        <v>1267</v>
      </c>
      <c r="AA15" s="62" t="s">
        <v>1267</v>
      </c>
      <c r="AB15" s="62" t="s">
        <v>829</v>
      </c>
      <c r="AC15" s="62" t="s">
        <v>897</v>
      </c>
      <c r="AD15" s="55"/>
      <c r="BD15" s="533">
        <v>21940</v>
      </c>
      <c r="BE15" s="533">
        <v>19568</v>
      </c>
      <c r="BF15" s="1">
        <f t="shared" si="4"/>
        <v>2372</v>
      </c>
      <c r="BJ15" s="533">
        <v>1738</v>
      </c>
      <c r="BK15" s="533">
        <v>19569</v>
      </c>
      <c r="BL15" s="6">
        <f t="shared" si="3"/>
        <v>48.852054794520548</v>
      </c>
    </row>
    <row r="16" spans="1:64" ht="15">
      <c r="A16" s="55">
        <v>12</v>
      </c>
      <c r="B16" s="58" t="s">
        <v>198</v>
      </c>
      <c r="C16" s="27" t="s">
        <v>703</v>
      </c>
      <c r="D16" s="55" t="s">
        <v>233</v>
      </c>
      <c r="E16" s="55" t="s">
        <v>370</v>
      </c>
      <c r="F16" s="55" t="s">
        <v>394</v>
      </c>
      <c r="G16" s="55" t="s">
        <v>160</v>
      </c>
      <c r="H16" s="55" t="s">
        <v>1260</v>
      </c>
      <c r="I16" s="55" t="s">
        <v>152</v>
      </c>
      <c r="J16" s="55" t="s">
        <v>306</v>
      </c>
      <c r="K16" s="55" t="s">
        <v>1284</v>
      </c>
      <c r="L16" s="24" t="s">
        <v>221</v>
      </c>
      <c r="M16" s="24" t="s">
        <v>20</v>
      </c>
      <c r="N16" s="24" t="s">
        <v>200</v>
      </c>
      <c r="O16" s="55" t="s">
        <v>270</v>
      </c>
      <c r="P16" s="55" t="s">
        <v>289</v>
      </c>
      <c r="Q16" s="530" t="s">
        <v>487</v>
      </c>
      <c r="R16" s="521" t="s">
        <v>221</v>
      </c>
      <c r="S16" s="522" t="s">
        <v>223</v>
      </c>
      <c r="T16" s="65">
        <f t="shared" si="1"/>
        <v>3956</v>
      </c>
      <c r="U16" s="66">
        <f t="shared" si="0"/>
        <v>10.838356164383562</v>
      </c>
      <c r="V16" s="67">
        <v>39.038356164383565</v>
      </c>
      <c r="W16" s="1" t="s">
        <v>1354</v>
      </c>
      <c r="X16" s="62" t="s">
        <v>787</v>
      </c>
      <c r="Y16" s="62" t="s">
        <v>787</v>
      </c>
      <c r="Z16" s="62" t="s">
        <v>1267</v>
      </c>
      <c r="AA16" s="62" t="s">
        <v>1267</v>
      </c>
      <c r="AB16" s="62" t="s">
        <v>830</v>
      </c>
      <c r="AC16" s="62" t="s">
        <v>897</v>
      </c>
      <c r="AD16" s="55"/>
      <c r="BD16" s="533">
        <v>24985</v>
      </c>
      <c r="BE16" s="533">
        <v>21029</v>
      </c>
      <c r="BF16" s="1">
        <f t="shared" si="4"/>
        <v>3956</v>
      </c>
      <c r="BJ16" s="533">
        <v>6781</v>
      </c>
      <c r="BK16" s="533">
        <v>21030</v>
      </c>
      <c r="BL16" s="6">
        <f t="shared" si="3"/>
        <v>39.038356164383565</v>
      </c>
    </row>
    <row r="17" spans="1:64" ht="15">
      <c r="A17" s="55">
        <v>13</v>
      </c>
      <c r="B17" s="58" t="s">
        <v>678</v>
      </c>
      <c r="C17" s="27" t="s">
        <v>704</v>
      </c>
      <c r="D17" s="55" t="s">
        <v>233</v>
      </c>
      <c r="E17" s="55" t="s">
        <v>256</v>
      </c>
      <c r="F17" s="55" t="s">
        <v>458</v>
      </c>
      <c r="G17" s="55" t="s">
        <v>161</v>
      </c>
      <c r="H17" s="55" t="s">
        <v>1260</v>
      </c>
      <c r="I17" s="55" t="s">
        <v>152</v>
      </c>
      <c r="J17" s="55" t="s">
        <v>306</v>
      </c>
      <c r="K17" s="55" t="s">
        <v>307</v>
      </c>
      <c r="L17" s="24" t="s">
        <v>681</v>
      </c>
      <c r="M17" s="24"/>
      <c r="N17" s="24" t="s">
        <v>459</v>
      </c>
      <c r="O17" s="55" t="s">
        <v>271</v>
      </c>
      <c r="P17" s="55" t="s">
        <v>180</v>
      </c>
      <c r="Q17" s="529" t="s">
        <v>590</v>
      </c>
      <c r="R17" s="521" t="s">
        <v>395</v>
      </c>
      <c r="S17" s="522" t="s">
        <v>21</v>
      </c>
      <c r="T17" s="65">
        <f t="shared" si="1"/>
        <v>11522</v>
      </c>
      <c r="U17" s="66">
        <f t="shared" si="0"/>
        <v>31.567123287671233</v>
      </c>
      <c r="V17" s="67">
        <v>40.057534246575344</v>
      </c>
      <c r="W17" s="1" t="s">
        <v>1354</v>
      </c>
      <c r="X17" s="62" t="s">
        <v>795</v>
      </c>
      <c r="Y17" s="62" t="s">
        <v>795</v>
      </c>
      <c r="Z17" s="62" t="s">
        <v>1267</v>
      </c>
      <c r="AA17" s="62" t="s">
        <v>1267</v>
      </c>
      <c r="AB17" s="62" t="s">
        <v>831</v>
      </c>
      <c r="AC17" s="62" t="s">
        <v>901</v>
      </c>
      <c r="AD17" s="55"/>
      <c r="BD17" s="533">
        <v>33436</v>
      </c>
      <c r="BE17" s="533">
        <v>21914</v>
      </c>
      <c r="BF17" s="1">
        <f t="shared" si="4"/>
        <v>11522</v>
      </c>
      <c r="BJ17" s="533">
        <v>7274</v>
      </c>
      <c r="BK17" s="533">
        <v>21895</v>
      </c>
      <c r="BL17" s="6">
        <f t="shared" si="3"/>
        <v>40.057534246575344</v>
      </c>
    </row>
    <row r="18" spans="1:64" ht="15">
      <c r="A18" s="55">
        <v>14</v>
      </c>
      <c r="B18" s="58" t="s">
        <v>438</v>
      </c>
      <c r="C18" s="27" t="s">
        <v>705</v>
      </c>
      <c r="D18" s="55" t="s">
        <v>233</v>
      </c>
      <c r="E18" s="55" t="s">
        <v>377</v>
      </c>
      <c r="F18" s="55" t="s">
        <v>378</v>
      </c>
      <c r="G18" s="55" t="s">
        <v>162</v>
      </c>
      <c r="H18" s="55" t="s">
        <v>1260</v>
      </c>
      <c r="I18" s="55" t="s">
        <v>152</v>
      </c>
      <c r="J18" s="55" t="s">
        <v>496</v>
      </c>
      <c r="K18" s="55" t="s">
        <v>307</v>
      </c>
      <c r="L18" s="24" t="s">
        <v>226</v>
      </c>
      <c r="M18" s="24" t="s">
        <v>22</v>
      </c>
      <c r="N18" s="24" t="s">
        <v>439</v>
      </c>
      <c r="O18" s="55" t="s">
        <v>272</v>
      </c>
      <c r="P18" s="55" t="s">
        <v>286</v>
      </c>
      <c r="Q18" s="529" t="s">
        <v>475</v>
      </c>
      <c r="R18" s="521" t="s">
        <v>226</v>
      </c>
      <c r="S18" s="522" t="s">
        <v>131</v>
      </c>
      <c r="T18" s="65">
        <f t="shared" si="1"/>
        <v>3095</v>
      </c>
      <c r="U18" s="66">
        <f t="shared" si="0"/>
        <v>8.4794520547945211</v>
      </c>
      <c r="V18" s="67">
        <v>53.208219178082189</v>
      </c>
      <c r="W18" s="1" t="s">
        <v>1354</v>
      </c>
      <c r="X18" s="62" t="s">
        <v>796</v>
      </c>
      <c r="Y18" s="62" t="s">
        <v>796</v>
      </c>
      <c r="Z18" s="62" t="s">
        <v>1267</v>
      </c>
      <c r="AA18" s="62" t="s">
        <v>1267</v>
      </c>
      <c r="AB18" s="62" t="s">
        <v>832</v>
      </c>
      <c r="AC18" s="62" t="s">
        <v>898</v>
      </c>
      <c r="AD18" s="55" t="s">
        <v>204</v>
      </c>
      <c r="BD18" s="533">
        <v>25202</v>
      </c>
      <c r="BE18" s="533">
        <v>22107</v>
      </c>
      <c r="BF18" s="1">
        <f t="shared" si="4"/>
        <v>3095</v>
      </c>
      <c r="BJ18" s="533">
        <v>2687</v>
      </c>
      <c r="BK18" s="533">
        <v>22108</v>
      </c>
      <c r="BL18" s="6">
        <f t="shared" si="3"/>
        <v>53.208219178082189</v>
      </c>
    </row>
    <row r="19" spans="1:64" ht="15">
      <c r="A19" s="55">
        <v>15</v>
      </c>
      <c r="B19" s="58" t="s">
        <v>393</v>
      </c>
      <c r="C19" s="27" t="s">
        <v>706</v>
      </c>
      <c r="D19" s="55" t="s">
        <v>233</v>
      </c>
      <c r="E19" s="55" t="s">
        <v>556</v>
      </c>
      <c r="F19" s="55" t="s">
        <v>409</v>
      </c>
      <c r="G19" s="55" t="s">
        <v>164</v>
      </c>
      <c r="H19" s="55" t="s">
        <v>1260</v>
      </c>
      <c r="I19" s="55" t="s">
        <v>152</v>
      </c>
      <c r="J19" s="55" t="s">
        <v>306</v>
      </c>
      <c r="K19" s="55" t="s">
        <v>309</v>
      </c>
      <c r="L19" s="24" t="s">
        <v>682</v>
      </c>
      <c r="M19" s="24" t="s">
        <v>410</v>
      </c>
      <c r="N19" s="24" t="s">
        <v>411</v>
      </c>
      <c r="O19" s="55" t="s">
        <v>273</v>
      </c>
      <c r="P19" s="55" t="s">
        <v>302</v>
      </c>
      <c r="Q19" s="529" t="s">
        <v>478</v>
      </c>
      <c r="R19" s="521" t="s">
        <v>396</v>
      </c>
      <c r="S19" s="522" t="s">
        <v>23</v>
      </c>
      <c r="T19" s="65">
        <f t="shared" si="1"/>
        <v>9131</v>
      </c>
      <c r="U19" s="66">
        <f t="shared" si="0"/>
        <v>25.016438356164382</v>
      </c>
      <c r="V19" s="67">
        <v>41.654794520547945</v>
      </c>
      <c r="W19" s="1" t="s">
        <v>1354</v>
      </c>
      <c r="X19" s="62" t="s">
        <v>787</v>
      </c>
      <c r="Y19" s="62" t="s">
        <v>787</v>
      </c>
      <c r="Z19" s="62" t="s">
        <v>1267</v>
      </c>
      <c r="AA19" s="62" t="s">
        <v>1267</v>
      </c>
      <c r="AB19" s="62" t="s">
        <v>833</v>
      </c>
      <c r="AC19" s="62" t="s">
        <v>897</v>
      </c>
      <c r="AD19" s="55"/>
      <c r="BD19" s="533">
        <v>32141</v>
      </c>
      <c r="BE19" s="533">
        <v>23010</v>
      </c>
      <c r="BF19" s="1">
        <f t="shared" si="4"/>
        <v>9131</v>
      </c>
      <c r="BJ19" s="533">
        <v>7783</v>
      </c>
      <c r="BK19" s="533">
        <v>22987</v>
      </c>
      <c r="BL19" s="6">
        <f t="shared" si="3"/>
        <v>41.654794520547945</v>
      </c>
    </row>
    <row r="20" spans="1:64" ht="15">
      <c r="A20" s="55">
        <v>16</v>
      </c>
      <c r="B20" s="58" t="s">
        <v>365</v>
      </c>
      <c r="C20" s="27" t="s">
        <v>707</v>
      </c>
      <c r="D20" s="55" t="s">
        <v>233</v>
      </c>
      <c r="E20" s="55" t="s">
        <v>314</v>
      </c>
      <c r="F20" s="55" t="s">
        <v>364</v>
      </c>
      <c r="G20" s="55" t="s">
        <v>162</v>
      </c>
      <c r="H20" s="55" t="s">
        <v>1260</v>
      </c>
      <c r="I20" s="55" t="s">
        <v>152</v>
      </c>
      <c r="J20" s="55" t="s">
        <v>308</v>
      </c>
      <c r="K20" s="55" t="s">
        <v>307</v>
      </c>
      <c r="L20" s="24" t="s">
        <v>224</v>
      </c>
      <c r="M20" s="24"/>
      <c r="N20" s="24" t="s">
        <v>366</v>
      </c>
      <c r="O20" s="55" t="s">
        <v>274</v>
      </c>
      <c r="P20" s="55" t="s">
        <v>287</v>
      </c>
      <c r="Q20" s="529" t="s">
        <v>205</v>
      </c>
      <c r="R20" s="521" t="s">
        <v>224</v>
      </c>
      <c r="S20" s="522" t="s">
        <v>24</v>
      </c>
      <c r="T20" s="65">
        <f t="shared" si="1"/>
        <v>755</v>
      </c>
      <c r="U20" s="66">
        <f t="shared" si="0"/>
        <v>2.0684931506849313</v>
      </c>
      <c r="V20" s="67">
        <v>44.912328767123284</v>
      </c>
      <c r="W20" s="1" t="s">
        <v>1354</v>
      </c>
      <c r="X20" s="62" t="s">
        <v>787</v>
      </c>
      <c r="Y20" s="62" t="s">
        <v>787</v>
      </c>
      <c r="Z20" s="62" t="s">
        <v>1267</v>
      </c>
      <c r="AA20" s="62" t="s">
        <v>1267</v>
      </c>
      <c r="AB20" s="62" t="s">
        <v>834</v>
      </c>
      <c r="AC20" s="62" t="s">
        <v>897</v>
      </c>
      <c r="AD20" s="55"/>
      <c r="BD20" s="533">
        <v>24104</v>
      </c>
      <c r="BE20" s="533">
        <v>23349</v>
      </c>
      <c r="BF20" s="1">
        <f t="shared" si="4"/>
        <v>755</v>
      </c>
      <c r="BJ20" s="533">
        <v>6957</v>
      </c>
      <c r="BK20" s="533">
        <v>23350</v>
      </c>
      <c r="BL20" s="6">
        <f t="shared" si="3"/>
        <v>44.912328767123284</v>
      </c>
    </row>
    <row r="21" spans="1:64" ht="15">
      <c r="A21" s="55">
        <v>17</v>
      </c>
      <c r="B21" s="58" t="s">
        <v>434</v>
      </c>
      <c r="C21" s="27" t="s">
        <v>708</v>
      </c>
      <c r="D21" s="55" t="s">
        <v>233</v>
      </c>
      <c r="E21" s="55" t="s">
        <v>435</v>
      </c>
      <c r="F21" s="55" t="s">
        <v>436</v>
      </c>
      <c r="G21" s="55" t="s">
        <v>162</v>
      </c>
      <c r="H21" s="55" t="s">
        <v>1260</v>
      </c>
      <c r="I21" s="55" t="s">
        <v>152</v>
      </c>
      <c r="J21" s="55" t="s">
        <v>493</v>
      </c>
      <c r="K21" s="55" t="s">
        <v>309</v>
      </c>
      <c r="L21" s="24" t="s">
        <v>206</v>
      </c>
      <c r="M21" s="24" t="s">
        <v>225</v>
      </c>
      <c r="N21" s="24">
        <v>372</v>
      </c>
      <c r="O21" s="55" t="s">
        <v>275</v>
      </c>
      <c r="P21" s="55" t="s">
        <v>295</v>
      </c>
      <c r="Q21" s="529" t="s">
        <v>366</v>
      </c>
      <c r="R21" s="521" t="s">
        <v>206</v>
      </c>
      <c r="S21" s="522" t="s">
        <v>225</v>
      </c>
      <c r="T21" s="65">
        <f t="shared" si="1"/>
        <v>2160</v>
      </c>
      <c r="U21" s="66">
        <f t="shared" si="0"/>
        <v>5.9178082191780819</v>
      </c>
      <c r="V21" s="67">
        <v>37.235616438356168</v>
      </c>
      <c r="W21" s="1" t="s">
        <v>1354</v>
      </c>
      <c r="X21" s="62" t="s">
        <v>787</v>
      </c>
      <c r="Y21" s="62" t="s">
        <v>787</v>
      </c>
      <c r="Z21" s="62" t="s">
        <v>1267</v>
      </c>
      <c r="AA21" s="62" t="s">
        <v>1267</v>
      </c>
      <c r="AB21" s="62" t="s">
        <v>834</v>
      </c>
      <c r="AC21" s="62" t="s">
        <v>897</v>
      </c>
      <c r="AD21" s="55" t="s">
        <v>207</v>
      </c>
      <c r="BD21" s="533">
        <v>26297</v>
      </c>
      <c r="BE21" s="533">
        <v>24137</v>
      </c>
      <c r="BF21" s="1">
        <f t="shared" si="4"/>
        <v>2160</v>
      </c>
      <c r="BJ21" s="533">
        <v>10547</v>
      </c>
      <c r="BK21" s="533">
        <v>24138</v>
      </c>
      <c r="BL21" s="6">
        <f t="shared" si="3"/>
        <v>37.235616438356168</v>
      </c>
    </row>
    <row r="22" spans="1:64" ht="15">
      <c r="A22" s="55">
        <v>18</v>
      </c>
      <c r="B22" s="58" t="s">
        <v>545</v>
      </c>
      <c r="C22" s="27" t="s">
        <v>709</v>
      </c>
      <c r="D22" s="55" t="s">
        <v>233</v>
      </c>
      <c r="E22" s="55" t="s">
        <v>370</v>
      </c>
      <c r="F22" s="55" t="s">
        <v>481</v>
      </c>
      <c r="G22" s="55" t="s">
        <v>160</v>
      </c>
      <c r="H22" s="55" t="s">
        <v>1260</v>
      </c>
      <c r="I22" s="55" t="s">
        <v>152</v>
      </c>
      <c r="J22" s="55" t="s">
        <v>306</v>
      </c>
      <c r="K22" s="55" t="s">
        <v>1269</v>
      </c>
      <c r="L22" s="24" t="s">
        <v>337</v>
      </c>
      <c r="M22" s="24"/>
      <c r="N22" s="24" t="s">
        <v>546</v>
      </c>
      <c r="O22" s="55" t="s">
        <v>276</v>
      </c>
      <c r="P22" s="55" t="s">
        <v>292</v>
      </c>
      <c r="Q22" s="529" t="s">
        <v>199</v>
      </c>
      <c r="R22" s="521" t="s">
        <v>337</v>
      </c>
      <c r="S22" s="522" t="s">
        <v>25</v>
      </c>
      <c r="T22" s="65">
        <f t="shared" si="1"/>
        <v>2356</v>
      </c>
      <c r="U22" s="66">
        <f t="shared" si="0"/>
        <v>6.4547945205479449</v>
      </c>
      <c r="V22" s="67">
        <v>46.701369863013696</v>
      </c>
      <c r="W22" s="1" t="s">
        <v>1354</v>
      </c>
      <c r="X22" s="62" t="s">
        <v>788</v>
      </c>
      <c r="Y22" s="62" t="s">
        <v>788</v>
      </c>
      <c r="Z22" s="62" t="s">
        <v>792</v>
      </c>
      <c r="AA22" s="62" t="s">
        <v>792</v>
      </c>
      <c r="AB22" s="62" t="s">
        <v>874</v>
      </c>
      <c r="AC22" s="62" t="s">
        <v>902</v>
      </c>
      <c r="AD22" s="55"/>
      <c r="BD22" s="533">
        <v>27385</v>
      </c>
      <c r="BE22" s="533">
        <v>25029</v>
      </c>
      <c r="BF22" s="1">
        <f t="shared" si="4"/>
        <v>2356</v>
      </c>
      <c r="BJ22" s="533">
        <v>7984</v>
      </c>
      <c r="BK22" s="533">
        <v>25030</v>
      </c>
      <c r="BL22" s="6">
        <f t="shared" si="3"/>
        <v>46.701369863013696</v>
      </c>
    </row>
    <row r="23" spans="1:64" ht="15">
      <c r="A23" s="55">
        <v>19</v>
      </c>
      <c r="B23" s="58" t="s">
        <v>373</v>
      </c>
      <c r="C23" s="27" t="s">
        <v>710</v>
      </c>
      <c r="D23" s="55" t="s">
        <v>233</v>
      </c>
      <c r="E23" s="55" t="s">
        <v>347</v>
      </c>
      <c r="F23" s="55" t="s">
        <v>374</v>
      </c>
      <c r="G23" s="55" t="s">
        <v>161</v>
      </c>
      <c r="H23" s="55" t="s">
        <v>1260</v>
      </c>
      <c r="I23" s="55" t="s">
        <v>152</v>
      </c>
      <c r="J23" s="55" t="s">
        <v>493</v>
      </c>
      <c r="K23" s="55" t="s">
        <v>307</v>
      </c>
      <c r="L23" s="24" t="s">
        <v>683</v>
      </c>
      <c r="M23" s="24" t="s">
        <v>375</v>
      </c>
      <c r="N23" s="24" t="s">
        <v>419</v>
      </c>
      <c r="O23" s="55" t="s">
        <v>277</v>
      </c>
      <c r="P23" s="55" t="s">
        <v>293</v>
      </c>
      <c r="Q23" s="529" t="s">
        <v>472</v>
      </c>
      <c r="R23" s="521" t="s">
        <v>431</v>
      </c>
      <c r="S23" s="522" t="s">
        <v>225</v>
      </c>
      <c r="T23" s="65">
        <f t="shared" si="1"/>
        <v>1095</v>
      </c>
      <c r="U23" s="66">
        <f t="shared" si="0"/>
        <v>3</v>
      </c>
      <c r="V23" s="67">
        <v>37.5013698630137</v>
      </c>
      <c r="W23" s="1" t="s">
        <v>1354</v>
      </c>
      <c r="X23" s="62" t="s">
        <v>787</v>
      </c>
      <c r="Y23" s="62" t="s">
        <v>787</v>
      </c>
      <c r="Z23" s="62" t="s">
        <v>1267</v>
      </c>
      <c r="AA23" s="62" t="s">
        <v>1267</v>
      </c>
      <c r="AB23" s="62" t="s">
        <v>834</v>
      </c>
      <c r="AC23" s="62" t="s">
        <v>897</v>
      </c>
      <c r="AD23" s="55"/>
      <c r="BD23" s="533">
        <v>26297</v>
      </c>
      <c r="BE23" s="533">
        <v>25202</v>
      </c>
      <c r="BF23" s="1">
        <f t="shared" si="4"/>
        <v>1095</v>
      </c>
      <c r="BJ23" s="533">
        <v>11490</v>
      </c>
      <c r="BK23" s="533">
        <v>25178</v>
      </c>
      <c r="BL23" s="6">
        <f t="shared" si="3"/>
        <v>37.5013698630137</v>
      </c>
    </row>
    <row r="24" spans="1:64" ht="15">
      <c r="A24" s="55">
        <v>20</v>
      </c>
      <c r="B24" s="58" t="s">
        <v>446</v>
      </c>
      <c r="C24" s="27" t="s">
        <v>711</v>
      </c>
      <c r="D24" s="55" t="s">
        <v>233</v>
      </c>
      <c r="E24" s="55" t="s">
        <v>447</v>
      </c>
      <c r="F24" s="55" t="s">
        <v>351</v>
      </c>
      <c r="G24" s="55" t="s">
        <v>165</v>
      </c>
      <c r="H24" s="55" t="s">
        <v>1260</v>
      </c>
      <c r="I24" s="55" t="s">
        <v>152</v>
      </c>
      <c r="J24" s="55" t="s">
        <v>306</v>
      </c>
      <c r="K24" s="55" t="s">
        <v>309</v>
      </c>
      <c r="L24" s="24" t="s">
        <v>684</v>
      </c>
      <c r="M24" s="24" t="s">
        <v>432</v>
      </c>
      <c r="N24" s="24" t="s">
        <v>353</v>
      </c>
      <c r="O24" s="55" t="s">
        <v>278</v>
      </c>
      <c r="P24" s="55" t="s">
        <v>291</v>
      </c>
      <c r="Q24" s="529" t="s">
        <v>375</v>
      </c>
      <c r="R24" s="521" t="s">
        <v>397</v>
      </c>
      <c r="S24" s="522" t="s">
        <v>432</v>
      </c>
      <c r="T24" s="65">
        <f t="shared" si="1"/>
        <v>1093</v>
      </c>
      <c r="U24" s="66">
        <f t="shared" si="0"/>
        <v>2.9945205479452053</v>
      </c>
      <c r="V24" s="67">
        <v>50.241095890410961</v>
      </c>
      <c r="W24" s="1" t="s">
        <v>1354</v>
      </c>
      <c r="X24" s="62" t="s">
        <v>787</v>
      </c>
      <c r="Y24" s="62" t="s">
        <v>787</v>
      </c>
      <c r="Z24" s="62" t="s">
        <v>1267</v>
      </c>
      <c r="AA24" s="62" t="s">
        <v>1267</v>
      </c>
      <c r="AB24" s="62" t="s">
        <v>836</v>
      </c>
      <c r="AC24" s="62" t="s">
        <v>897</v>
      </c>
      <c r="AD24" s="55"/>
      <c r="BD24" s="533">
        <v>27390</v>
      </c>
      <c r="BE24" s="533">
        <v>26297</v>
      </c>
      <c r="BF24" s="1">
        <f t="shared" si="4"/>
        <v>1093</v>
      </c>
      <c r="BJ24" s="533">
        <v>7938</v>
      </c>
      <c r="BK24" s="533">
        <v>26276</v>
      </c>
      <c r="BL24" s="6">
        <f t="shared" si="3"/>
        <v>50.241095890410961</v>
      </c>
    </row>
    <row r="25" spans="1:64" ht="15">
      <c r="A25" s="55">
        <v>21</v>
      </c>
      <c r="B25" s="58" t="s">
        <v>379</v>
      </c>
      <c r="C25" s="27" t="s">
        <v>712</v>
      </c>
      <c r="D25" s="55" t="s">
        <v>233</v>
      </c>
      <c r="E25" s="55" t="s">
        <v>380</v>
      </c>
      <c r="F25" s="55" t="s">
        <v>381</v>
      </c>
      <c r="G25" s="55" t="s">
        <v>165</v>
      </c>
      <c r="H25" s="55" t="s">
        <v>1260</v>
      </c>
      <c r="I25" s="55" t="s">
        <v>154</v>
      </c>
      <c r="J25" s="55" t="s">
        <v>504</v>
      </c>
      <c r="K25" s="55" t="s">
        <v>307</v>
      </c>
      <c r="L25" s="24" t="s">
        <v>684</v>
      </c>
      <c r="M25" s="24"/>
      <c r="N25" s="24" t="s">
        <v>382</v>
      </c>
      <c r="O25" s="55" t="s">
        <v>169</v>
      </c>
      <c r="P25" s="55" t="s">
        <v>296</v>
      </c>
      <c r="Q25" s="529" t="s">
        <v>375</v>
      </c>
      <c r="R25" s="521" t="s">
        <v>397</v>
      </c>
      <c r="S25" s="522" t="s">
        <v>26</v>
      </c>
      <c r="T25" s="65">
        <f t="shared" si="1"/>
        <v>1821</v>
      </c>
      <c r="U25" s="66">
        <f t="shared" si="0"/>
        <v>4.9890410958904106</v>
      </c>
      <c r="V25" s="67">
        <v>47.254794520547946</v>
      </c>
      <c r="W25" s="1" t="s">
        <v>1354</v>
      </c>
      <c r="X25" s="62" t="s">
        <v>787</v>
      </c>
      <c r="Y25" s="62" t="s">
        <v>787</v>
      </c>
      <c r="Z25" s="62" t="s">
        <v>1267</v>
      </c>
      <c r="AA25" s="62" t="s">
        <v>1267</v>
      </c>
      <c r="AB25" s="62" t="s">
        <v>837</v>
      </c>
      <c r="AC25" s="62" t="s">
        <v>897</v>
      </c>
      <c r="AD25" s="55"/>
      <c r="BD25" s="533">
        <v>28118</v>
      </c>
      <c r="BE25" s="533">
        <v>26297</v>
      </c>
      <c r="BF25" s="1">
        <f t="shared" si="4"/>
        <v>1821</v>
      </c>
      <c r="BJ25" s="533">
        <v>9028</v>
      </c>
      <c r="BK25" s="533">
        <v>26276</v>
      </c>
      <c r="BL25" s="6">
        <f t="shared" si="3"/>
        <v>47.254794520547946</v>
      </c>
    </row>
    <row r="26" spans="1:64" ht="15">
      <c r="A26" s="55">
        <v>22</v>
      </c>
      <c r="B26" s="58" t="s">
        <v>535</v>
      </c>
      <c r="C26" s="27" t="s">
        <v>713</v>
      </c>
      <c r="D26" s="55" t="s">
        <v>233</v>
      </c>
      <c r="E26" s="55" t="s">
        <v>536</v>
      </c>
      <c r="F26" s="55" t="s">
        <v>537</v>
      </c>
      <c r="G26" s="55" t="s">
        <v>161</v>
      </c>
      <c r="H26" s="55" t="s">
        <v>1260</v>
      </c>
      <c r="I26" s="55" t="s">
        <v>153</v>
      </c>
      <c r="J26" s="55" t="s">
        <v>306</v>
      </c>
      <c r="K26" s="55" t="s">
        <v>309</v>
      </c>
      <c r="L26" s="24" t="s">
        <v>684</v>
      </c>
      <c r="M26" s="24" t="s">
        <v>538</v>
      </c>
      <c r="N26" s="24">
        <v>1191</v>
      </c>
      <c r="O26" s="55" t="s">
        <v>286</v>
      </c>
      <c r="P26" s="55" t="s">
        <v>298</v>
      </c>
      <c r="Q26" s="529" t="s">
        <v>375</v>
      </c>
      <c r="R26" s="521" t="s">
        <v>397</v>
      </c>
      <c r="S26" s="522" t="s">
        <v>27</v>
      </c>
      <c r="T26" s="65">
        <f t="shared" si="1"/>
        <v>5479</v>
      </c>
      <c r="U26" s="66">
        <f t="shared" si="0"/>
        <v>15.010958904109589</v>
      </c>
      <c r="V26" s="67">
        <v>53.80821917808219</v>
      </c>
      <c r="W26" s="1" t="s">
        <v>1354</v>
      </c>
      <c r="X26" s="62" t="s">
        <v>797</v>
      </c>
      <c r="Y26" s="62" t="s">
        <v>794</v>
      </c>
      <c r="Z26" s="62" t="s">
        <v>1267</v>
      </c>
      <c r="AA26" s="62" t="s">
        <v>1267</v>
      </c>
      <c r="AB26" s="62" t="s">
        <v>838</v>
      </c>
      <c r="AC26" s="62" t="s">
        <v>897</v>
      </c>
      <c r="AD26" s="55"/>
      <c r="BD26" s="533">
        <v>31776</v>
      </c>
      <c r="BE26" s="533">
        <v>26297</v>
      </c>
      <c r="BF26" s="1">
        <f t="shared" si="4"/>
        <v>5479</v>
      </c>
      <c r="BJ26" s="533">
        <v>6636</v>
      </c>
      <c r="BK26" s="533">
        <v>26276</v>
      </c>
      <c r="BL26" s="6">
        <f t="shared" si="3"/>
        <v>53.80821917808219</v>
      </c>
    </row>
    <row r="27" spans="1:64" ht="15">
      <c r="A27" s="55">
        <v>23</v>
      </c>
      <c r="B27" s="58" t="s">
        <v>320</v>
      </c>
      <c r="C27" s="27" t="s">
        <v>714</v>
      </c>
      <c r="D27" s="55" t="s">
        <v>233</v>
      </c>
      <c r="E27" s="55" t="s">
        <v>347</v>
      </c>
      <c r="F27" s="55" t="s">
        <v>193</v>
      </c>
      <c r="G27" s="55" t="s">
        <v>161</v>
      </c>
      <c r="H27" s="55" t="s">
        <v>1260</v>
      </c>
      <c r="I27" s="55" t="s">
        <v>152</v>
      </c>
      <c r="J27" s="55" t="s">
        <v>308</v>
      </c>
      <c r="K27" s="55" t="s">
        <v>307</v>
      </c>
      <c r="L27" s="24" t="s">
        <v>685</v>
      </c>
      <c r="M27" s="24" t="s">
        <v>345</v>
      </c>
      <c r="N27" s="24" t="s">
        <v>194</v>
      </c>
      <c r="O27" s="55" t="s">
        <v>287</v>
      </c>
      <c r="P27" s="55" t="s">
        <v>299</v>
      </c>
      <c r="Q27" s="529" t="s">
        <v>437</v>
      </c>
      <c r="R27" s="521" t="s">
        <v>397</v>
      </c>
      <c r="S27" s="522" t="s">
        <v>345</v>
      </c>
      <c r="T27" s="65">
        <f t="shared" si="1"/>
        <v>6210</v>
      </c>
      <c r="U27" s="66">
        <f t="shared" si="0"/>
        <v>17.013698630136986</v>
      </c>
      <c r="V27" s="67">
        <v>31.912328767123288</v>
      </c>
      <c r="W27" s="1" t="s">
        <v>1354</v>
      </c>
      <c r="X27" s="62" t="s">
        <v>798</v>
      </c>
      <c r="Y27" s="62" t="s">
        <v>800</v>
      </c>
      <c r="Z27" s="62" t="s">
        <v>801</v>
      </c>
      <c r="AA27" s="62" t="s">
        <v>799</v>
      </c>
      <c r="AB27" s="62" t="s">
        <v>839</v>
      </c>
      <c r="AC27" s="62" t="s">
        <v>898</v>
      </c>
      <c r="AD27" s="55"/>
      <c r="BD27" s="533">
        <v>32507</v>
      </c>
      <c r="BE27" s="533">
        <v>26297</v>
      </c>
      <c r="BF27" s="1">
        <f t="shared" si="4"/>
        <v>6210</v>
      </c>
      <c r="BJ27" s="533">
        <v>14636</v>
      </c>
      <c r="BK27" s="533">
        <v>26284</v>
      </c>
      <c r="BL27" s="6">
        <f t="shared" si="3"/>
        <v>31.912328767123288</v>
      </c>
    </row>
    <row r="28" spans="1:64" ht="15">
      <c r="A28" s="55">
        <v>24</v>
      </c>
      <c r="B28" s="58" t="s">
        <v>239</v>
      </c>
      <c r="C28" s="27" t="s">
        <v>715</v>
      </c>
      <c r="D28" s="55" t="s">
        <v>233</v>
      </c>
      <c r="E28" s="55" t="s">
        <v>240</v>
      </c>
      <c r="F28" s="55" t="s">
        <v>241</v>
      </c>
      <c r="G28" s="55" t="s">
        <v>165</v>
      </c>
      <c r="H28" s="55" t="s">
        <v>1260</v>
      </c>
      <c r="I28" s="55" t="s">
        <v>152</v>
      </c>
      <c r="J28" s="55" t="s">
        <v>504</v>
      </c>
      <c r="K28" s="55" t="s">
        <v>309</v>
      </c>
      <c r="L28" s="24" t="s">
        <v>686</v>
      </c>
      <c r="M28" s="24" t="s">
        <v>477</v>
      </c>
      <c r="N28" s="24" t="s">
        <v>242</v>
      </c>
      <c r="O28" s="55" t="s">
        <v>288</v>
      </c>
      <c r="P28" s="55" t="s">
        <v>176</v>
      </c>
      <c r="Q28" s="529" t="s">
        <v>352</v>
      </c>
      <c r="R28" s="521" t="s">
        <v>130</v>
      </c>
      <c r="S28" s="522" t="s">
        <v>228</v>
      </c>
      <c r="T28" s="65">
        <f t="shared" si="1"/>
        <v>1469</v>
      </c>
      <c r="U28" s="66">
        <f t="shared" si="0"/>
        <v>4.0246575342465754</v>
      </c>
      <c r="V28" s="67">
        <v>53.268493150684932</v>
      </c>
      <c r="W28" s="1" t="s">
        <v>1354</v>
      </c>
      <c r="X28" s="62" t="s">
        <v>802</v>
      </c>
      <c r="Y28" s="62" t="s">
        <v>1268</v>
      </c>
      <c r="Z28" s="62" t="s">
        <v>1267</v>
      </c>
      <c r="AA28" s="62" t="s">
        <v>1267</v>
      </c>
      <c r="AB28" s="62" t="s">
        <v>803</v>
      </c>
      <c r="AC28" s="62" t="s">
        <v>903</v>
      </c>
      <c r="AD28" s="55" t="s">
        <v>338</v>
      </c>
      <c r="BD28" s="533">
        <v>28859</v>
      </c>
      <c r="BE28" s="533">
        <v>27390</v>
      </c>
      <c r="BF28" s="1">
        <f t="shared" si="4"/>
        <v>1469</v>
      </c>
      <c r="BJ28" s="533">
        <v>7929</v>
      </c>
      <c r="BK28" s="533">
        <v>27372</v>
      </c>
      <c r="BL28" s="6">
        <f t="shared" si="3"/>
        <v>53.268493150684932</v>
      </c>
    </row>
    <row r="29" spans="1:64" ht="15">
      <c r="A29" s="55">
        <v>25</v>
      </c>
      <c r="B29" s="58" t="s">
        <v>354</v>
      </c>
      <c r="C29" s="27" t="s">
        <v>716</v>
      </c>
      <c r="D29" s="55" t="s">
        <v>233</v>
      </c>
      <c r="E29" s="55" t="s">
        <v>370</v>
      </c>
      <c r="F29" s="55" t="s">
        <v>355</v>
      </c>
      <c r="G29" s="55" t="s">
        <v>160</v>
      </c>
      <c r="H29" s="55" t="s">
        <v>1260</v>
      </c>
      <c r="I29" s="55" t="s">
        <v>152</v>
      </c>
      <c r="J29" s="55" t="s">
        <v>306</v>
      </c>
      <c r="K29" s="55" t="s">
        <v>309</v>
      </c>
      <c r="L29" s="24" t="s">
        <v>339</v>
      </c>
      <c r="M29" s="24"/>
      <c r="N29" s="24" t="s">
        <v>356</v>
      </c>
      <c r="O29" s="55" t="s">
        <v>289</v>
      </c>
      <c r="P29" s="55" t="s">
        <v>301</v>
      </c>
      <c r="Q29" s="530" t="s">
        <v>546</v>
      </c>
      <c r="R29" s="521" t="s">
        <v>339</v>
      </c>
      <c r="S29" s="522" t="s">
        <v>28</v>
      </c>
      <c r="T29" s="65">
        <f t="shared" si="1"/>
        <v>3540</v>
      </c>
      <c r="U29" s="66">
        <f t="shared" si="0"/>
        <v>9.6986301369863011</v>
      </c>
      <c r="V29" s="67">
        <v>53.912328767123284</v>
      </c>
      <c r="W29" s="1" t="s">
        <v>1354</v>
      </c>
      <c r="X29" s="62" t="s">
        <v>804</v>
      </c>
      <c r="Y29" s="62" t="s">
        <v>804</v>
      </c>
      <c r="Z29" s="62" t="s">
        <v>805</v>
      </c>
      <c r="AA29" s="62" t="s">
        <v>805</v>
      </c>
      <c r="AB29" s="62" t="s">
        <v>650</v>
      </c>
      <c r="AC29" s="62" t="s">
        <v>904</v>
      </c>
      <c r="AD29" s="55"/>
      <c r="BD29" s="533">
        <v>31012</v>
      </c>
      <c r="BE29" s="533">
        <v>27472</v>
      </c>
      <c r="BF29" s="1">
        <f t="shared" si="4"/>
        <v>3540</v>
      </c>
      <c r="BJ29" s="533">
        <v>7795</v>
      </c>
      <c r="BK29" s="533">
        <v>27473</v>
      </c>
      <c r="BL29" s="6">
        <f t="shared" si="3"/>
        <v>53.912328767123284</v>
      </c>
    </row>
    <row r="30" spans="1:64" ht="15">
      <c r="A30" s="55">
        <v>26</v>
      </c>
      <c r="B30" s="58" t="s">
        <v>388</v>
      </c>
      <c r="C30" s="27" t="s">
        <v>717</v>
      </c>
      <c r="D30" s="55" t="s">
        <v>233</v>
      </c>
      <c r="E30" s="55" t="s">
        <v>435</v>
      </c>
      <c r="F30" s="55" t="s">
        <v>361</v>
      </c>
      <c r="G30" s="55" t="s">
        <v>162</v>
      </c>
      <c r="H30" s="55" t="s">
        <v>1260</v>
      </c>
      <c r="I30" s="55" t="s">
        <v>152</v>
      </c>
      <c r="J30" s="55" t="s">
        <v>308</v>
      </c>
      <c r="K30" s="55" t="s">
        <v>307</v>
      </c>
      <c r="L30" s="24" t="s">
        <v>340</v>
      </c>
      <c r="M30" s="24"/>
      <c r="N30" s="24" t="s">
        <v>362</v>
      </c>
      <c r="O30" s="55" t="s">
        <v>290</v>
      </c>
      <c r="P30" s="55" t="s">
        <v>300</v>
      </c>
      <c r="Q30" s="530" t="s">
        <v>382</v>
      </c>
      <c r="R30" s="521" t="s">
        <v>340</v>
      </c>
      <c r="S30" s="522" t="s">
        <v>346</v>
      </c>
      <c r="T30" s="65">
        <f t="shared" si="1"/>
        <v>4579</v>
      </c>
      <c r="U30" s="66">
        <f t="shared" si="0"/>
        <v>12.545205479452054</v>
      </c>
      <c r="V30" s="67">
        <v>46.87945205479452</v>
      </c>
      <c r="W30" s="1" t="s">
        <v>1354</v>
      </c>
      <c r="X30" s="62" t="s">
        <v>787</v>
      </c>
      <c r="Y30" s="62" t="s">
        <v>787</v>
      </c>
      <c r="Z30" s="62" t="s">
        <v>1267</v>
      </c>
      <c r="AA30" s="62" t="s">
        <v>1267</v>
      </c>
      <c r="AB30" s="62" t="s">
        <v>834</v>
      </c>
      <c r="AC30" s="62" t="s">
        <v>897</v>
      </c>
      <c r="AD30" s="55"/>
      <c r="BD30" s="533">
        <v>32764</v>
      </c>
      <c r="BE30" s="533">
        <v>28185</v>
      </c>
      <c r="BF30" s="1">
        <f t="shared" si="4"/>
        <v>4579</v>
      </c>
      <c r="BJ30" s="533">
        <v>11075</v>
      </c>
      <c r="BK30" s="533">
        <v>28186</v>
      </c>
      <c r="BL30" s="6">
        <f t="shared" si="3"/>
        <v>46.87945205479452</v>
      </c>
    </row>
    <row r="31" spans="1:64" ht="15">
      <c r="A31" s="55">
        <v>27</v>
      </c>
      <c r="B31" s="58" t="s">
        <v>316</v>
      </c>
      <c r="C31" s="27" t="s">
        <v>718</v>
      </c>
      <c r="D31" s="55" t="s">
        <v>233</v>
      </c>
      <c r="E31" s="55" t="s">
        <v>380</v>
      </c>
      <c r="F31" s="55" t="s">
        <v>317</v>
      </c>
      <c r="G31" s="55" t="s">
        <v>165</v>
      </c>
      <c r="H31" s="55" t="s">
        <v>1260</v>
      </c>
      <c r="I31" s="55" t="s">
        <v>153</v>
      </c>
      <c r="J31" s="55" t="s">
        <v>306</v>
      </c>
      <c r="K31" s="55" t="s">
        <v>307</v>
      </c>
      <c r="L31" s="24" t="s">
        <v>687</v>
      </c>
      <c r="M31" s="24"/>
      <c r="N31" s="24">
        <v>3113</v>
      </c>
      <c r="O31" s="55" t="s">
        <v>291</v>
      </c>
      <c r="P31" s="55" t="s">
        <v>581</v>
      </c>
      <c r="Q31" s="529" t="s">
        <v>477</v>
      </c>
      <c r="R31" s="521" t="s">
        <v>341</v>
      </c>
      <c r="S31" s="522">
        <v>3113</v>
      </c>
      <c r="T31" s="65">
        <f t="shared" si="1"/>
        <v>10672</v>
      </c>
      <c r="U31" s="66">
        <f t="shared" si="0"/>
        <v>29.238356164383561</v>
      </c>
      <c r="V31" s="67">
        <v>52.183561643835617</v>
      </c>
      <c r="W31" s="1" t="s">
        <v>1354</v>
      </c>
      <c r="X31" s="62" t="s">
        <v>806</v>
      </c>
      <c r="Y31" s="62" t="s">
        <v>806</v>
      </c>
      <c r="Z31" s="62" t="s">
        <v>1267</v>
      </c>
      <c r="AA31" s="62" t="s">
        <v>1267</v>
      </c>
      <c r="AB31" s="62" t="s">
        <v>840</v>
      </c>
      <c r="AC31" s="62" t="s">
        <v>905</v>
      </c>
      <c r="AD31" s="55" t="s">
        <v>342</v>
      </c>
      <c r="BD31" s="533">
        <v>39638</v>
      </c>
      <c r="BE31" s="533">
        <v>28966</v>
      </c>
      <c r="BF31" s="1">
        <f t="shared" si="4"/>
        <v>10672</v>
      </c>
      <c r="BJ31" s="533">
        <v>9907</v>
      </c>
      <c r="BK31" s="533">
        <v>28954</v>
      </c>
      <c r="BL31" s="6">
        <f t="shared" si="3"/>
        <v>52.183561643835617</v>
      </c>
    </row>
    <row r="32" spans="1:64" ht="15">
      <c r="A32" s="55">
        <v>28</v>
      </c>
      <c r="B32" s="58" t="s">
        <v>595</v>
      </c>
      <c r="C32" s="27" t="s">
        <v>719</v>
      </c>
      <c r="D32" s="55" t="s">
        <v>233</v>
      </c>
      <c r="E32" s="55" t="s">
        <v>264</v>
      </c>
      <c r="F32" s="55" t="s">
        <v>1285</v>
      </c>
      <c r="G32" s="55" t="s">
        <v>160</v>
      </c>
      <c r="H32" s="55" t="s">
        <v>1260</v>
      </c>
      <c r="I32" s="55" t="s">
        <v>152</v>
      </c>
      <c r="J32" s="55" t="s">
        <v>306</v>
      </c>
      <c r="K32" s="55" t="s">
        <v>1269</v>
      </c>
      <c r="L32" s="24" t="s">
        <v>343</v>
      </c>
      <c r="M32" s="24"/>
      <c r="N32" s="24" t="s">
        <v>539</v>
      </c>
      <c r="O32" s="55" t="s">
        <v>292</v>
      </c>
      <c r="P32" s="55" t="s">
        <v>462</v>
      </c>
      <c r="Q32" s="530" t="s">
        <v>356</v>
      </c>
      <c r="R32" s="521" t="s">
        <v>343</v>
      </c>
      <c r="S32" s="522" t="s">
        <v>29</v>
      </c>
      <c r="T32" s="65">
        <f t="shared" si="1"/>
        <v>5062</v>
      </c>
      <c r="U32" s="66">
        <f t="shared" si="0"/>
        <v>13.868493150684932</v>
      </c>
      <c r="V32" s="67">
        <v>51.654794520547945</v>
      </c>
      <c r="W32" s="1" t="s">
        <v>1354</v>
      </c>
      <c r="X32" s="62" t="s">
        <v>807</v>
      </c>
      <c r="Y32" s="62" t="s">
        <v>807</v>
      </c>
      <c r="Z32" s="62" t="s">
        <v>792</v>
      </c>
      <c r="AA32" s="62" t="s">
        <v>792</v>
      </c>
      <c r="AB32" s="62" t="s">
        <v>841</v>
      </c>
      <c r="AC32" s="62" t="s">
        <v>902</v>
      </c>
      <c r="AD32" s="55"/>
      <c r="BD32" s="533">
        <v>36089</v>
      </c>
      <c r="BE32" s="533">
        <v>31027</v>
      </c>
      <c r="BF32" s="1">
        <f t="shared" si="4"/>
        <v>5062</v>
      </c>
      <c r="BJ32" s="533">
        <v>12174</v>
      </c>
      <c r="BK32" s="533">
        <v>31028</v>
      </c>
      <c r="BL32" s="6">
        <f t="shared" si="3"/>
        <v>51.654794520547945</v>
      </c>
    </row>
    <row r="33" spans="1:64" ht="15">
      <c r="A33" s="55">
        <v>29</v>
      </c>
      <c r="B33" s="58" t="s">
        <v>466</v>
      </c>
      <c r="C33" s="27" t="s">
        <v>720</v>
      </c>
      <c r="D33" s="55" t="s">
        <v>233</v>
      </c>
      <c r="E33" s="55" t="s">
        <v>467</v>
      </c>
      <c r="F33" s="55" t="s">
        <v>468</v>
      </c>
      <c r="G33" s="55" t="s">
        <v>164</v>
      </c>
      <c r="H33" s="55" t="s">
        <v>1260</v>
      </c>
      <c r="I33" s="55" t="s">
        <v>152</v>
      </c>
      <c r="J33" s="55" t="s">
        <v>306</v>
      </c>
      <c r="K33" s="55" t="s">
        <v>307</v>
      </c>
      <c r="L33" s="24" t="s">
        <v>688</v>
      </c>
      <c r="M33" s="24" t="s">
        <v>473</v>
      </c>
      <c r="N33" s="24">
        <v>6932</v>
      </c>
      <c r="O33" s="55" t="s">
        <v>293</v>
      </c>
      <c r="P33" s="55" t="s">
        <v>303</v>
      </c>
      <c r="Q33" s="529" t="s">
        <v>538</v>
      </c>
      <c r="R33" s="521" t="s">
        <v>398</v>
      </c>
      <c r="S33" s="522" t="s">
        <v>473</v>
      </c>
      <c r="T33" s="65">
        <f t="shared" si="1"/>
        <v>2282</v>
      </c>
      <c r="U33" s="66">
        <f t="shared" si="0"/>
        <v>6.2520547945205482</v>
      </c>
      <c r="V33" s="67">
        <v>52.167123287671231</v>
      </c>
      <c r="W33" s="1" t="s">
        <v>1354</v>
      </c>
      <c r="X33" s="62" t="s">
        <v>1085</v>
      </c>
      <c r="Y33" s="62" t="s">
        <v>1085</v>
      </c>
      <c r="Z33" s="62" t="s">
        <v>805</v>
      </c>
      <c r="AA33" s="62" t="s">
        <v>805</v>
      </c>
      <c r="AB33" s="62" t="s">
        <v>842</v>
      </c>
      <c r="AC33" s="62" t="s">
        <v>904</v>
      </c>
      <c r="AD33" s="55"/>
      <c r="BD33" s="533">
        <v>34058</v>
      </c>
      <c r="BE33" s="533">
        <v>31776</v>
      </c>
      <c r="BF33" s="1">
        <f t="shared" si="4"/>
        <v>2282</v>
      </c>
      <c r="BJ33" s="533">
        <v>12715</v>
      </c>
      <c r="BK33" s="533">
        <v>31756</v>
      </c>
      <c r="BL33" s="6">
        <f>SUM(BK33,-BJ33)/365</f>
        <v>52.167123287671231</v>
      </c>
    </row>
    <row r="34" spans="1:64" ht="15">
      <c r="A34" s="55">
        <v>30</v>
      </c>
      <c r="B34" s="58" t="s">
        <v>513</v>
      </c>
      <c r="C34" s="27" t="s">
        <v>721</v>
      </c>
      <c r="D34" s="55" t="s">
        <v>147</v>
      </c>
      <c r="E34" s="55" t="s">
        <v>202</v>
      </c>
      <c r="F34" s="55" t="s">
        <v>575</v>
      </c>
      <c r="G34" s="55" t="s">
        <v>167</v>
      </c>
      <c r="H34" s="55" t="s">
        <v>1260</v>
      </c>
      <c r="I34" s="55" t="s">
        <v>153</v>
      </c>
      <c r="J34" s="55" t="s">
        <v>306</v>
      </c>
      <c r="K34" s="55" t="s">
        <v>1270</v>
      </c>
      <c r="L34" s="24" t="s">
        <v>689</v>
      </c>
      <c r="M34" s="24">
        <v>1629</v>
      </c>
      <c r="N34" s="24">
        <v>1803</v>
      </c>
      <c r="O34" s="55" t="s">
        <v>294</v>
      </c>
      <c r="P34" s="55" t="s">
        <v>173</v>
      </c>
      <c r="Q34" s="529" t="s">
        <v>410</v>
      </c>
      <c r="R34" s="521" t="s">
        <v>399</v>
      </c>
      <c r="S34" s="522">
        <v>1629</v>
      </c>
      <c r="T34" s="65">
        <f t="shared" si="1"/>
        <v>6013</v>
      </c>
      <c r="U34" s="66">
        <f t="shared" si="0"/>
        <v>16.473972602739725</v>
      </c>
      <c r="V34" s="67">
        <v>57.328767123287669</v>
      </c>
      <c r="W34" s="1" t="s">
        <v>1353</v>
      </c>
      <c r="X34" s="62" t="s">
        <v>787</v>
      </c>
      <c r="Y34" s="62" t="s">
        <v>787</v>
      </c>
      <c r="Z34" s="62" t="s">
        <v>1267</v>
      </c>
      <c r="AA34" s="62" t="s">
        <v>1267</v>
      </c>
      <c r="AB34" s="62" t="s">
        <v>834</v>
      </c>
      <c r="AC34" s="62" t="s">
        <v>897</v>
      </c>
      <c r="AD34" s="55"/>
      <c r="BD34" s="533">
        <v>38154</v>
      </c>
      <c r="BE34" s="533">
        <v>32141</v>
      </c>
      <c r="BF34" s="1">
        <f t="shared" si="4"/>
        <v>6013</v>
      </c>
      <c r="BJ34" s="533">
        <v>11202</v>
      </c>
      <c r="BK34" s="533">
        <v>32127</v>
      </c>
      <c r="BL34" s="6">
        <f t="shared" si="3"/>
        <v>57.328767123287669</v>
      </c>
    </row>
    <row r="35" spans="1:64" ht="15">
      <c r="A35" s="55">
        <v>31</v>
      </c>
      <c r="B35" s="58" t="s">
        <v>328</v>
      </c>
      <c r="C35" s="27" t="s">
        <v>722</v>
      </c>
      <c r="D35" s="55" t="s">
        <v>233</v>
      </c>
      <c r="E35" s="55" t="s">
        <v>377</v>
      </c>
      <c r="F35" s="55" t="s">
        <v>378</v>
      </c>
      <c r="G35" s="55" t="s">
        <v>162</v>
      </c>
      <c r="H35" s="55" t="s">
        <v>1260</v>
      </c>
      <c r="I35" s="55" t="s">
        <v>153</v>
      </c>
      <c r="J35" s="55" t="s">
        <v>308</v>
      </c>
      <c r="K35" s="55" t="s">
        <v>307</v>
      </c>
      <c r="L35" s="24" t="s">
        <v>690</v>
      </c>
      <c r="M35" s="24" t="s">
        <v>329</v>
      </c>
      <c r="N35" s="24">
        <v>5293</v>
      </c>
      <c r="O35" s="55" t="s">
        <v>295</v>
      </c>
      <c r="P35" s="55" t="s">
        <v>174</v>
      </c>
      <c r="Q35" s="529" t="s">
        <v>345</v>
      </c>
      <c r="R35" s="521" t="s">
        <v>265</v>
      </c>
      <c r="S35" s="522" t="s">
        <v>30</v>
      </c>
      <c r="T35" s="65">
        <f t="shared" si="1"/>
        <v>2556</v>
      </c>
      <c r="U35" s="66">
        <f t="shared" si="0"/>
        <v>7.0027397260273974</v>
      </c>
      <c r="V35" s="67">
        <v>43.605479452054794</v>
      </c>
      <c r="W35" s="1" t="s">
        <v>1354</v>
      </c>
      <c r="X35" s="62" t="s">
        <v>787</v>
      </c>
      <c r="Y35" s="62" t="s">
        <v>787</v>
      </c>
      <c r="Z35" s="62" t="s">
        <v>1267</v>
      </c>
      <c r="AA35" s="62" t="s">
        <v>1267</v>
      </c>
      <c r="AB35" s="62" t="s">
        <v>834</v>
      </c>
      <c r="AC35" s="62" t="s">
        <v>897</v>
      </c>
      <c r="AD35" s="55"/>
      <c r="BD35" s="533">
        <v>35063</v>
      </c>
      <c r="BE35" s="533">
        <v>32507</v>
      </c>
      <c r="BF35" s="1">
        <f t="shared" si="4"/>
        <v>2556</v>
      </c>
      <c r="BJ35" s="533">
        <v>16575</v>
      </c>
      <c r="BK35" s="533">
        <v>32491</v>
      </c>
      <c r="BL35" s="6">
        <f t="shared" si="3"/>
        <v>43.605479452054794</v>
      </c>
    </row>
    <row r="36" spans="1:64" ht="15">
      <c r="A36" s="55">
        <v>32</v>
      </c>
      <c r="B36" s="58" t="s">
        <v>363</v>
      </c>
      <c r="C36" s="27" t="s">
        <v>723</v>
      </c>
      <c r="D36" s="55" t="s">
        <v>233</v>
      </c>
      <c r="E36" s="55" t="s">
        <v>435</v>
      </c>
      <c r="F36" s="55" t="s">
        <v>364</v>
      </c>
      <c r="G36" s="55" t="s">
        <v>162</v>
      </c>
      <c r="H36" s="55" t="s">
        <v>1260</v>
      </c>
      <c r="I36" s="55" t="s">
        <v>152</v>
      </c>
      <c r="J36" s="55" t="s">
        <v>308</v>
      </c>
      <c r="K36" s="55" t="s">
        <v>307</v>
      </c>
      <c r="L36" s="24" t="s">
        <v>132</v>
      </c>
      <c r="M36" s="24" t="s">
        <v>387</v>
      </c>
      <c r="N36" s="24">
        <v>5776</v>
      </c>
      <c r="O36" s="55" t="s">
        <v>296</v>
      </c>
      <c r="P36" s="55" t="s">
        <v>175</v>
      </c>
      <c r="Q36" s="530" t="s">
        <v>362</v>
      </c>
      <c r="R36" s="521" t="s">
        <v>132</v>
      </c>
      <c r="S36" s="522" t="s">
        <v>133</v>
      </c>
      <c r="T36" s="65">
        <f t="shared" si="1"/>
        <v>2148</v>
      </c>
      <c r="U36" s="66">
        <f t="shared" si="0"/>
        <v>5.8849315068493153</v>
      </c>
      <c r="V36" s="67">
        <v>39.394520547945206</v>
      </c>
      <c r="W36" s="1" t="s">
        <v>1354</v>
      </c>
      <c r="X36" s="62" t="s">
        <v>787</v>
      </c>
      <c r="Y36" s="62" t="s">
        <v>787</v>
      </c>
      <c r="Z36" s="62" t="s">
        <v>1267</v>
      </c>
      <c r="AA36" s="62" t="s">
        <v>1267</v>
      </c>
      <c r="AB36" s="62" t="s">
        <v>834</v>
      </c>
      <c r="AC36" s="62" t="s">
        <v>897</v>
      </c>
      <c r="AD36" s="55"/>
      <c r="BD36" s="533">
        <v>35002</v>
      </c>
      <c r="BE36" s="533">
        <v>32854</v>
      </c>
      <c r="BF36" s="1">
        <f t="shared" si="4"/>
        <v>2148</v>
      </c>
      <c r="BJ36" s="533">
        <v>18476</v>
      </c>
      <c r="BK36" s="533">
        <v>32855</v>
      </c>
      <c r="BL36" s="6">
        <f t="shared" si="3"/>
        <v>39.394520547945206</v>
      </c>
    </row>
    <row r="37" spans="1:64" ht="15">
      <c r="A37" s="55">
        <v>33</v>
      </c>
      <c r="B37" s="58" t="s">
        <v>554</v>
      </c>
      <c r="C37" s="27" t="s">
        <v>724</v>
      </c>
      <c r="D37" s="55" t="s">
        <v>233</v>
      </c>
      <c r="E37" s="55" t="s">
        <v>256</v>
      </c>
      <c r="F37" s="55" t="s">
        <v>616</v>
      </c>
      <c r="G37" s="55" t="s">
        <v>161</v>
      </c>
      <c r="H37" s="55" t="s">
        <v>1260</v>
      </c>
      <c r="I37" s="55" t="s">
        <v>155</v>
      </c>
      <c r="J37" s="55" t="s">
        <v>306</v>
      </c>
      <c r="K37" s="55" t="s">
        <v>233</v>
      </c>
      <c r="L37" s="24" t="s">
        <v>219</v>
      </c>
      <c r="M37" s="24"/>
      <c r="N37" s="24">
        <v>5791</v>
      </c>
      <c r="O37" s="55" t="s">
        <v>297</v>
      </c>
      <c r="P37" s="55" t="s">
        <v>185</v>
      </c>
      <c r="Q37" s="530" t="s">
        <v>459</v>
      </c>
      <c r="R37" s="521" t="s">
        <v>219</v>
      </c>
      <c r="S37" s="522">
        <v>5791</v>
      </c>
      <c r="T37" s="65">
        <f t="shared" si="1"/>
        <v>8852</v>
      </c>
      <c r="U37" s="66">
        <f t="shared" ref="U37:U68" si="5">SUM(T37/365)</f>
        <v>24.252054794520546</v>
      </c>
      <c r="V37" s="67">
        <v>46.789041095890411</v>
      </c>
      <c r="W37" s="1" t="s">
        <v>1354</v>
      </c>
      <c r="X37" s="62" t="s">
        <v>808</v>
      </c>
      <c r="Y37" s="62" t="s">
        <v>794</v>
      </c>
      <c r="Z37" s="62" t="s">
        <v>1267</v>
      </c>
      <c r="AA37" s="62" t="s">
        <v>1267</v>
      </c>
      <c r="AB37" s="62" t="s">
        <v>834</v>
      </c>
      <c r="AC37" s="62" t="s">
        <v>897</v>
      </c>
      <c r="AD37" s="55"/>
      <c r="BD37" s="533">
        <v>42316</v>
      </c>
      <c r="BE37" s="533">
        <v>33464</v>
      </c>
      <c r="BF37" s="1">
        <f t="shared" si="4"/>
        <v>8852</v>
      </c>
      <c r="BJ37" s="533">
        <v>16387</v>
      </c>
      <c r="BK37" s="533">
        <v>33465</v>
      </c>
      <c r="BL37" s="6">
        <f t="shared" si="3"/>
        <v>46.789041095890411</v>
      </c>
    </row>
    <row r="38" spans="1:64" ht="15">
      <c r="A38" s="55">
        <v>34</v>
      </c>
      <c r="B38" s="58" t="s">
        <v>422</v>
      </c>
      <c r="C38" s="27" t="s">
        <v>725</v>
      </c>
      <c r="D38" s="55" t="s">
        <v>233</v>
      </c>
      <c r="E38" s="55" t="s">
        <v>423</v>
      </c>
      <c r="F38" s="55" t="s">
        <v>424</v>
      </c>
      <c r="G38" s="55" t="s">
        <v>164</v>
      </c>
      <c r="H38" s="55" t="s">
        <v>1260</v>
      </c>
      <c r="I38" s="55" t="s">
        <v>152</v>
      </c>
      <c r="J38" s="55" t="s">
        <v>504</v>
      </c>
      <c r="K38" s="55" t="s">
        <v>307</v>
      </c>
      <c r="L38" s="24" t="s">
        <v>691</v>
      </c>
      <c r="M38" s="24"/>
      <c r="N38" s="24">
        <v>2626</v>
      </c>
      <c r="O38" s="55" t="s">
        <v>298</v>
      </c>
      <c r="P38" s="55" t="s">
        <v>178</v>
      </c>
      <c r="Q38" s="529" t="s">
        <v>473</v>
      </c>
      <c r="R38" s="521" t="s">
        <v>227</v>
      </c>
      <c r="S38" s="522">
        <v>2626</v>
      </c>
      <c r="T38" s="65">
        <f t="shared" ref="T38:T69" si="6">SUM(BF38)</f>
        <v>5093</v>
      </c>
      <c r="U38" s="66">
        <f t="shared" si="5"/>
        <v>13.953424657534246</v>
      </c>
      <c r="V38" s="67">
        <v>40.317808219178083</v>
      </c>
      <c r="W38" s="1" t="s">
        <v>1354</v>
      </c>
      <c r="X38" s="62" t="s">
        <v>787</v>
      </c>
      <c r="Y38" s="62" t="s">
        <v>787</v>
      </c>
      <c r="Z38" s="62" t="s">
        <v>1267</v>
      </c>
      <c r="AA38" s="62" t="s">
        <v>1267</v>
      </c>
      <c r="AB38" s="62" t="s">
        <v>834</v>
      </c>
      <c r="AC38" s="62" t="s">
        <v>897</v>
      </c>
      <c r="AD38" s="55"/>
      <c r="BD38" s="533">
        <v>39151</v>
      </c>
      <c r="BE38" s="533">
        <v>34058</v>
      </c>
      <c r="BF38" s="1">
        <f t="shared" si="4"/>
        <v>5093</v>
      </c>
      <c r="BJ38" s="533">
        <v>19336</v>
      </c>
      <c r="BK38" s="533">
        <v>34052</v>
      </c>
      <c r="BL38" s="6">
        <f t="shared" si="3"/>
        <v>40.317808219178083</v>
      </c>
    </row>
    <row r="39" spans="1:64" ht="15">
      <c r="A39" s="55">
        <v>35</v>
      </c>
      <c r="B39" s="58" t="s">
        <v>488</v>
      </c>
      <c r="C39" s="27" t="s">
        <v>726</v>
      </c>
      <c r="D39" s="55" t="s">
        <v>233</v>
      </c>
      <c r="E39" s="55" t="s">
        <v>347</v>
      </c>
      <c r="F39" s="55" t="s">
        <v>1286</v>
      </c>
      <c r="G39" s="55" t="s">
        <v>161</v>
      </c>
      <c r="H39" s="55" t="s">
        <v>1260</v>
      </c>
      <c r="I39" s="55" t="s">
        <v>152</v>
      </c>
      <c r="J39" s="55" t="s">
        <v>493</v>
      </c>
      <c r="K39" s="55" t="s">
        <v>307</v>
      </c>
      <c r="L39" s="24" t="s">
        <v>134</v>
      </c>
      <c r="M39" s="24" t="s">
        <v>386</v>
      </c>
      <c r="N39" s="24">
        <v>6895</v>
      </c>
      <c r="O39" s="55" t="s">
        <v>299</v>
      </c>
      <c r="P39" s="55" t="s">
        <v>177</v>
      </c>
      <c r="Q39" s="529" t="s">
        <v>329</v>
      </c>
      <c r="R39" s="521" t="s">
        <v>284</v>
      </c>
      <c r="S39" s="522">
        <v>2985</v>
      </c>
      <c r="T39" s="65">
        <f t="shared" si="6"/>
        <v>4447</v>
      </c>
      <c r="U39" s="66">
        <f t="shared" si="5"/>
        <v>12.183561643835617</v>
      </c>
      <c r="V39" s="67">
        <v>52.369863013698627</v>
      </c>
      <c r="W39" s="1" t="s">
        <v>1354</v>
      </c>
      <c r="X39" s="62" t="s">
        <v>787</v>
      </c>
      <c r="Y39" s="62" t="s">
        <v>787</v>
      </c>
      <c r="Z39" s="62" t="s">
        <v>1267</v>
      </c>
      <c r="AA39" s="62" t="s">
        <v>1267</v>
      </c>
      <c r="AB39" s="62" t="s">
        <v>834</v>
      </c>
      <c r="AC39" s="62" t="s">
        <v>897</v>
      </c>
      <c r="AD39" s="55"/>
      <c r="AX39" s="4"/>
      <c r="BD39" s="533">
        <v>39510</v>
      </c>
      <c r="BE39" s="533">
        <v>35063</v>
      </c>
      <c r="BF39" s="1">
        <f t="shared" si="4"/>
        <v>4447</v>
      </c>
      <c r="BH39" s="2"/>
      <c r="BJ39" s="533">
        <v>15931</v>
      </c>
      <c r="BK39" s="533">
        <v>35046</v>
      </c>
      <c r="BL39" s="6">
        <f t="shared" si="3"/>
        <v>52.369863013698627</v>
      </c>
    </row>
    <row r="40" spans="1:64" ht="15">
      <c r="A40" s="55">
        <v>36</v>
      </c>
      <c r="B40" s="58" t="s">
        <v>456</v>
      </c>
      <c r="C40" s="27" t="s">
        <v>727</v>
      </c>
      <c r="D40" s="55" t="s">
        <v>233</v>
      </c>
      <c r="E40" s="55" t="s">
        <v>435</v>
      </c>
      <c r="F40" s="55" t="s">
        <v>360</v>
      </c>
      <c r="G40" s="55" t="s">
        <v>162</v>
      </c>
      <c r="H40" s="55" t="s">
        <v>1260</v>
      </c>
      <c r="I40" s="55" t="s">
        <v>152</v>
      </c>
      <c r="J40" s="55" t="s">
        <v>308</v>
      </c>
      <c r="K40" s="55" t="s">
        <v>307</v>
      </c>
      <c r="L40" s="24" t="s">
        <v>134</v>
      </c>
      <c r="M40" s="24" t="s">
        <v>1327</v>
      </c>
      <c r="N40" s="24">
        <v>3116</v>
      </c>
      <c r="O40" s="55" t="s">
        <v>300</v>
      </c>
      <c r="P40" s="55" t="s">
        <v>181</v>
      </c>
      <c r="Q40" s="529" t="s">
        <v>387</v>
      </c>
      <c r="R40" s="521" t="s">
        <v>134</v>
      </c>
      <c r="S40" s="522">
        <v>3116</v>
      </c>
      <c r="T40" s="65">
        <f t="shared" si="6"/>
        <v>4596</v>
      </c>
      <c r="U40" s="66">
        <f t="shared" si="5"/>
        <v>12.591780821917808</v>
      </c>
      <c r="V40" s="67">
        <v>46.279452054794518</v>
      </c>
      <c r="W40" s="1" t="s">
        <v>1354</v>
      </c>
      <c r="X40" s="62" t="s">
        <v>787</v>
      </c>
      <c r="Y40" s="62" t="s">
        <v>787</v>
      </c>
      <c r="Z40" s="62" t="s">
        <v>1267</v>
      </c>
      <c r="AA40" s="62" t="s">
        <v>1267</v>
      </c>
      <c r="AB40" s="62" t="s">
        <v>834</v>
      </c>
      <c r="AC40" s="62" t="s">
        <v>897</v>
      </c>
      <c r="AD40" s="55"/>
      <c r="AX40" s="4"/>
      <c r="BD40" s="533">
        <v>39641</v>
      </c>
      <c r="BE40" s="533">
        <v>35045</v>
      </c>
      <c r="BF40" s="1">
        <f t="shared" si="4"/>
        <v>4596</v>
      </c>
      <c r="BJ40" s="533">
        <v>18154</v>
      </c>
      <c r="BK40" s="533">
        <v>35046</v>
      </c>
      <c r="BL40" s="6">
        <f t="shared" si="3"/>
        <v>46.279452054794518</v>
      </c>
    </row>
    <row r="41" spans="1:64" ht="15">
      <c r="A41" s="55">
        <v>37</v>
      </c>
      <c r="B41" s="58" t="s">
        <v>462</v>
      </c>
      <c r="C41" s="27" t="s">
        <v>728</v>
      </c>
      <c r="D41" s="55" t="s">
        <v>233</v>
      </c>
      <c r="E41" s="55" t="s">
        <v>370</v>
      </c>
      <c r="F41" s="55" t="s">
        <v>1287</v>
      </c>
      <c r="G41" s="55" t="s">
        <v>160</v>
      </c>
      <c r="H41" s="55" t="s">
        <v>1260</v>
      </c>
      <c r="I41" s="55" t="s">
        <v>152</v>
      </c>
      <c r="J41" s="55" t="s">
        <v>306</v>
      </c>
      <c r="K41" s="55" t="s">
        <v>307</v>
      </c>
      <c r="L41" s="25" t="s">
        <v>232</v>
      </c>
      <c r="M41" s="24">
        <v>5113</v>
      </c>
      <c r="N41" s="24">
        <v>6480</v>
      </c>
      <c r="O41" s="55" t="s">
        <v>301</v>
      </c>
      <c r="P41" s="55" t="s">
        <v>186</v>
      </c>
      <c r="Q41" s="530" t="s">
        <v>539</v>
      </c>
      <c r="R41" s="521" t="s">
        <v>232</v>
      </c>
      <c r="S41" s="522">
        <v>5113</v>
      </c>
      <c r="T41" s="65">
        <f t="shared" si="6"/>
        <v>5500</v>
      </c>
      <c r="U41" s="66">
        <f t="shared" si="5"/>
        <v>15.068493150684931</v>
      </c>
      <c r="V41" s="67">
        <v>57.873972602739727</v>
      </c>
      <c r="W41" s="1" t="s">
        <v>1354</v>
      </c>
      <c r="X41" s="62" t="s">
        <v>787</v>
      </c>
      <c r="Y41" s="62" t="s">
        <v>787</v>
      </c>
      <c r="Z41" s="62" t="s">
        <v>1267</v>
      </c>
      <c r="AA41" s="62" t="s">
        <v>1267</v>
      </c>
      <c r="AB41" s="62" t="s">
        <v>834</v>
      </c>
      <c r="AC41" s="62" t="s">
        <v>897</v>
      </c>
      <c r="AD41" s="55"/>
      <c r="AX41" s="4"/>
      <c r="BD41" s="533">
        <v>41638</v>
      </c>
      <c r="BE41" s="533">
        <v>36138</v>
      </c>
      <c r="BF41" s="1">
        <f t="shared" si="4"/>
        <v>5500</v>
      </c>
      <c r="BJ41" s="533">
        <v>15015</v>
      </c>
      <c r="BK41" s="533">
        <v>36139</v>
      </c>
      <c r="BL41" s="6">
        <f t="shared" si="3"/>
        <v>57.873972602739727</v>
      </c>
    </row>
    <row r="42" spans="1:64" ht="15">
      <c r="A42" s="55">
        <v>38</v>
      </c>
      <c r="B42" s="58" t="s">
        <v>578</v>
      </c>
      <c r="C42" s="27" t="s">
        <v>729</v>
      </c>
      <c r="D42" s="55" t="s">
        <v>147</v>
      </c>
      <c r="E42" s="55" t="s">
        <v>579</v>
      </c>
      <c r="F42" s="55" t="s">
        <v>580</v>
      </c>
      <c r="G42" s="55" t="s">
        <v>167</v>
      </c>
      <c r="H42" s="55" t="s">
        <v>1260</v>
      </c>
      <c r="I42" s="55" t="s">
        <v>153</v>
      </c>
      <c r="J42" s="55" t="s">
        <v>306</v>
      </c>
      <c r="K42" s="55" t="s">
        <v>1270</v>
      </c>
      <c r="L42" s="25">
        <v>1629</v>
      </c>
      <c r="M42" s="24"/>
      <c r="N42" s="24">
        <v>2887</v>
      </c>
      <c r="O42" s="55" t="s">
        <v>302</v>
      </c>
      <c r="P42" s="55" t="s">
        <v>192</v>
      </c>
      <c r="Q42" s="529">
        <v>1629</v>
      </c>
      <c r="R42" s="521">
        <v>1629</v>
      </c>
      <c r="S42" s="522">
        <v>2887</v>
      </c>
      <c r="T42" s="65">
        <f t="shared" si="6"/>
        <v>1258</v>
      </c>
      <c r="U42" s="66">
        <f t="shared" si="5"/>
        <v>3.4465753424657533</v>
      </c>
      <c r="V42" s="67">
        <v>59.419178082191777</v>
      </c>
      <c r="W42" s="1" t="s">
        <v>1353</v>
      </c>
      <c r="X42" s="62" t="s">
        <v>809</v>
      </c>
      <c r="Y42" s="62" t="s">
        <v>809</v>
      </c>
      <c r="Z42" s="62" t="s">
        <v>1267</v>
      </c>
      <c r="AA42" s="62" t="s">
        <v>1267</v>
      </c>
      <c r="AB42" s="62" t="s">
        <v>638</v>
      </c>
      <c r="AC42" s="62" t="s">
        <v>903</v>
      </c>
      <c r="AD42" s="55"/>
      <c r="AX42" s="4"/>
      <c r="BD42" s="533">
        <v>2887</v>
      </c>
      <c r="BE42" s="533">
        <v>1629</v>
      </c>
      <c r="BF42" s="1">
        <f t="shared" si="4"/>
        <v>1258</v>
      </c>
      <c r="BJ42" s="533">
        <v>16466</v>
      </c>
      <c r="BK42" s="533">
        <v>38154</v>
      </c>
      <c r="BL42" s="6">
        <f t="shared" si="3"/>
        <v>59.419178082191777</v>
      </c>
    </row>
    <row r="43" spans="1:64" ht="15">
      <c r="A43" s="55">
        <v>39</v>
      </c>
      <c r="B43" s="58" t="s">
        <v>357</v>
      </c>
      <c r="C43" s="27" t="s">
        <v>730</v>
      </c>
      <c r="D43" s="55" t="s">
        <v>233</v>
      </c>
      <c r="E43" s="55" t="s">
        <v>483</v>
      </c>
      <c r="F43" s="55" t="s">
        <v>358</v>
      </c>
      <c r="G43" s="55" t="s">
        <v>165</v>
      </c>
      <c r="H43" s="55" t="s">
        <v>1260</v>
      </c>
      <c r="I43" s="55" t="s">
        <v>152</v>
      </c>
      <c r="J43" s="55" t="s">
        <v>306</v>
      </c>
      <c r="K43" s="55" t="s">
        <v>233</v>
      </c>
      <c r="L43" s="25">
        <v>2650</v>
      </c>
      <c r="M43" s="24" t="s">
        <v>263</v>
      </c>
      <c r="N43" s="24">
        <v>8604</v>
      </c>
      <c r="O43" s="55" t="s">
        <v>303</v>
      </c>
      <c r="P43" s="55" t="s">
        <v>182</v>
      </c>
      <c r="Q43" s="530">
        <v>2626</v>
      </c>
      <c r="R43" s="521">
        <v>2684</v>
      </c>
      <c r="S43" s="522">
        <v>4918</v>
      </c>
      <c r="T43" s="65">
        <f t="shared" si="6"/>
        <v>2235</v>
      </c>
      <c r="U43" s="66">
        <f t="shared" si="5"/>
        <v>6.1232876712328768</v>
      </c>
      <c r="V43" s="67">
        <v>53.830136986301369</v>
      </c>
      <c r="W43" s="1" t="s">
        <v>1354</v>
      </c>
      <c r="X43" s="62" t="s">
        <v>787</v>
      </c>
      <c r="Y43" s="62" t="s">
        <v>787</v>
      </c>
      <c r="Z43" s="62" t="s">
        <v>1267</v>
      </c>
      <c r="AA43" s="62" t="s">
        <v>1267</v>
      </c>
      <c r="AB43" s="62" t="s">
        <v>834</v>
      </c>
      <c r="AC43" s="62" t="s">
        <v>897</v>
      </c>
      <c r="AD43" s="55" t="s">
        <v>234</v>
      </c>
      <c r="AX43" s="4"/>
      <c r="BD43" s="533">
        <v>4918</v>
      </c>
      <c r="BE43" s="533">
        <v>2683</v>
      </c>
      <c r="BF43" s="1">
        <f t="shared" si="4"/>
        <v>2235</v>
      </c>
      <c r="BJ43" s="533">
        <v>19527</v>
      </c>
      <c r="BK43" s="533">
        <v>39175</v>
      </c>
      <c r="BL43" s="6">
        <f t="shared" si="3"/>
        <v>53.830136986301369</v>
      </c>
    </row>
    <row r="44" spans="1:64" ht="15">
      <c r="A44" s="55">
        <v>40</v>
      </c>
      <c r="B44" s="58" t="s">
        <v>584</v>
      </c>
      <c r="C44" s="27" t="s">
        <v>731</v>
      </c>
      <c r="D44" s="55" t="s">
        <v>147</v>
      </c>
      <c r="E44" s="55" t="s">
        <v>526</v>
      </c>
      <c r="F44" s="55" t="s">
        <v>553</v>
      </c>
      <c r="G44" s="55" t="s">
        <v>163</v>
      </c>
      <c r="H44" s="55" t="s">
        <v>1260</v>
      </c>
      <c r="I44" s="55" t="s">
        <v>153</v>
      </c>
      <c r="J44" s="55" t="s">
        <v>310</v>
      </c>
      <c r="K44" s="55" t="s">
        <v>1270</v>
      </c>
      <c r="L44" s="25">
        <v>2904</v>
      </c>
      <c r="M44" s="24"/>
      <c r="N44" s="24">
        <v>13171</v>
      </c>
      <c r="O44" s="55" t="s">
        <v>173</v>
      </c>
      <c r="P44" s="55" t="s">
        <v>102</v>
      </c>
      <c r="Q44" s="530">
        <v>2887</v>
      </c>
      <c r="R44" s="521">
        <v>2904</v>
      </c>
      <c r="S44" s="522">
        <v>13171</v>
      </c>
      <c r="T44" s="65">
        <f t="shared" si="6"/>
        <v>10268</v>
      </c>
      <c r="U44" s="66">
        <f t="shared" si="5"/>
        <v>28.13150684931507</v>
      </c>
      <c r="V44" s="67">
        <v>39.986301369863014</v>
      </c>
      <c r="W44" s="1" t="s">
        <v>1354</v>
      </c>
      <c r="X44" s="62" t="s">
        <v>787</v>
      </c>
      <c r="Y44" s="62" t="s">
        <v>787</v>
      </c>
      <c r="Z44" s="62" t="s">
        <v>1267</v>
      </c>
      <c r="AA44" s="62" t="s">
        <v>1267</v>
      </c>
      <c r="AB44" s="62" t="s">
        <v>834</v>
      </c>
      <c r="AC44" s="62" t="s">
        <v>897</v>
      </c>
      <c r="AD44" s="55"/>
      <c r="AX44" s="4"/>
      <c r="BD44" s="533">
        <v>13171</v>
      </c>
      <c r="BE44" s="533">
        <v>2903</v>
      </c>
      <c r="BF44" s="1">
        <f t="shared" si="4"/>
        <v>10268</v>
      </c>
      <c r="BH44" s="2">
        <v>13171</v>
      </c>
      <c r="BI44" s="2">
        <v>2904</v>
      </c>
      <c r="BJ44" s="533">
        <v>24834</v>
      </c>
      <c r="BK44" s="533">
        <v>39429</v>
      </c>
      <c r="BL44" s="6">
        <f t="shared" si="3"/>
        <v>39.986301369863014</v>
      </c>
    </row>
    <row r="45" spans="1:64" ht="15">
      <c r="A45" s="55">
        <v>41</v>
      </c>
      <c r="B45" s="58" t="s">
        <v>570</v>
      </c>
      <c r="C45" s="27" t="s">
        <v>732</v>
      </c>
      <c r="D45" s="55" t="s">
        <v>233</v>
      </c>
      <c r="E45" s="55" t="s">
        <v>254</v>
      </c>
      <c r="F45" s="55" t="s">
        <v>1288</v>
      </c>
      <c r="G45" s="55" t="s">
        <v>161</v>
      </c>
      <c r="H45" s="55" t="s">
        <v>1260</v>
      </c>
      <c r="I45" s="55" t="s">
        <v>152</v>
      </c>
      <c r="J45" s="55" t="s">
        <v>308</v>
      </c>
      <c r="K45" s="55" t="s">
        <v>307</v>
      </c>
      <c r="L45" s="25">
        <v>2993</v>
      </c>
      <c r="M45" s="24"/>
      <c r="N45" s="24">
        <v>3423</v>
      </c>
      <c r="O45" s="55" t="s">
        <v>174</v>
      </c>
      <c r="P45" s="55" t="s">
        <v>183</v>
      </c>
      <c r="Q45" s="529" t="s">
        <v>386</v>
      </c>
      <c r="R45" s="521">
        <v>2993</v>
      </c>
      <c r="S45" s="522">
        <v>3423</v>
      </c>
      <c r="T45" s="65">
        <f t="shared" si="6"/>
        <v>431</v>
      </c>
      <c r="U45" s="66">
        <f t="shared" si="5"/>
        <v>1.1808219178082191</v>
      </c>
      <c r="V45" s="67">
        <v>62.849315068493148</v>
      </c>
      <c r="W45" s="1" t="s">
        <v>1354</v>
      </c>
      <c r="X45" s="62" t="s">
        <v>809</v>
      </c>
      <c r="Y45" s="62" t="s">
        <v>809</v>
      </c>
      <c r="Z45" s="62" t="s">
        <v>1267</v>
      </c>
      <c r="AA45" s="62" t="s">
        <v>1267</v>
      </c>
      <c r="AB45" s="62" t="s">
        <v>843</v>
      </c>
      <c r="AC45" s="62" t="s">
        <v>897</v>
      </c>
      <c r="AD45" s="55"/>
      <c r="AX45" s="4"/>
      <c r="BD45" s="533">
        <v>3423</v>
      </c>
      <c r="BE45" s="533">
        <v>2992</v>
      </c>
      <c r="BF45" s="1">
        <f t="shared" si="4"/>
        <v>431</v>
      </c>
      <c r="BJ45" s="533">
        <v>16578</v>
      </c>
      <c r="BK45" s="533">
        <v>39518</v>
      </c>
      <c r="BL45" s="6">
        <f t="shared" si="3"/>
        <v>62.849315068493148</v>
      </c>
    </row>
    <row r="46" spans="1:64" ht="15">
      <c r="A46" s="55">
        <v>42</v>
      </c>
      <c r="B46" s="58" t="s">
        <v>491</v>
      </c>
      <c r="C46" s="27" t="s">
        <v>733</v>
      </c>
      <c r="D46" s="55" t="s">
        <v>233</v>
      </c>
      <c r="E46" s="55" t="s">
        <v>435</v>
      </c>
      <c r="F46" s="55" t="s">
        <v>1289</v>
      </c>
      <c r="G46" s="55" t="s">
        <v>162</v>
      </c>
      <c r="H46" s="55" t="s">
        <v>1260</v>
      </c>
      <c r="I46" s="55" t="s">
        <v>152</v>
      </c>
      <c r="J46" s="55" t="s">
        <v>501</v>
      </c>
      <c r="K46" s="55" t="s">
        <v>307</v>
      </c>
      <c r="L46" s="25">
        <v>3120</v>
      </c>
      <c r="M46" s="24">
        <v>5843</v>
      </c>
      <c r="N46" s="24">
        <v>7684</v>
      </c>
      <c r="O46" s="55" t="s">
        <v>175</v>
      </c>
      <c r="P46" s="55" t="s">
        <v>184</v>
      </c>
      <c r="Q46" s="529">
        <v>3115</v>
      </c>
      <c r="R46" s="521">
        <v>3120</v>
      </c>
      <c r="S46" s="522">
        <v>5843</v>
      </c>
      <c r="T46" s="65">
        <f t="shared" si="6"/>
        <v>2724</v>
      </c>
      <c r="U46" s="66">
        <f t="shared" si="5"/>
        <v>7.463013698630137</v>
      </c>
      <c r="V46" s="67">
        <v>50.153424657534245</v>
      </c>
      <c r="W46" s="1" t="s">
        <v>1354</v>
      </c>
      <c r="X46" s="62" t="s">
        <v>787</v>
      </c>
      <c r="Y46" s="62" t="s">
        <v>787</v>
      </c>
      <c r="Z46" s="62" t="s">
        <v>1267</v>
      </c>
      <c r="AA46" s="62" t="s">
        <v>1267</v>
      </c>
      <c r="AB46" s="62" t="s">
        <v>834</v>
      </c>
      <c r="AC46" s="62" t="s">
        <v>897</v>
      </c>
      <c r="AD46" s="55"/>
      <c r="AX46" s="4"/>
      <c r="BD46" s="533">
        <v>5843</v>
      </c>
      <c r="BE46" s="533">
        <v>3119</v>
      </c>
      <c r="BF46" s="1">
        <f t="shared" si="4"/>
        <v>2724</v>
      </c>
      <c r="BH46" s="2">
        <v>5843</v>
      </c>
      <c r="BI46" s="2">
        <v>3120</v>
      </c>
      <c r="BJ46" s="533">
        <v>21339</v>
      </c>
      <c r="BK46" s="533">
        <v>39645</v>
      </c>
      <c r="BL46" s="6">
        <f t="shared" si="3"/>
        <v>50.153424657534245</v>
      </c>
    </row>
    <row r="47" spans="1:64" ht="15">
      <c r="A47" s="55">
        <v>43</v>
      </c>
      <c r="B47" s="58" t="s">
        <v>581</v>
      </c>
      <c r="C47" s="27" t="s">
        <v>734</v>
      </c>
      <c r="D47" s="55" t="s">
        <v>233</v>
      </c>
      <c r="E47" s="55" t="s">
        <v>556</v>
      </c>
      <c r="F47" s="55" t="s">
        <v>582</v>
      </c>
      <c r="G47" s="55" t="s">
        <v>164</v>
      </c>
      <c r="H47" s="55" t="s">
        <v>1260</v>
      </c>
      <c r="I47" s="55" t="s">
        <v>152</v>
      </c>
      <c r="J47" s="55" t="s">
        <v>306</v>
      </c>
      <c r="K47" s="55" t="s">
        <v>233</v>
      </c>
      <c r="L47" s="25">
        <v>3120</v>
      </c>
      <c r="M47" s="24">
        <v>11427</v>
      </c>
      <c r="N47" s="24">
        <v>14722</v>
      </c>
      <c r="O47" s="55" t="s">
        <v>176</v>
      </c>
      <c r="P47" s="55" t="s">
        <v>191</v>
      </c>
      <c r="Q47" s="530">
        <v>3113</v>
      </c>
      <c r="R47" s="521">
        <v>3120</v>
      </c>
      <c r="S47" s="522">
        <v>11427</v>
      </c>
      <c r="T47" s="65">
        <f t="shared" si="6"/>
        <v>8308</v>
      </c>
      <c r="U47" s="66">
        <f t="shared" si="5"/>
        <v>22.761643835616439</v>
      </c>
      <c r="V47" s="67">
        <v>44.405479452054792</v>
      </c>
      <c r="W47" s="1" t="s">
        <v>1354</v>
      </c>
      <c r="X47" s="62" t="s">
        <v>787</v>
      </c>
      <c r="Y47" s="62" t="s">
        <v>787</v>
      </c>
      <c r="Z47" s="62" t="s">
        <v>1267</v>
      </c>
      <c r="AA47" s="62" t="s">
        <v>1267</v>
      </c>
      <c r="AB47" s="62" t="s">
        <v>834</v>
      </c>
      <c r="AC47" s="62" t="s">
        <v>897</v>
      </c>
      <c r="AD47" s="55"/>
      <c r="AX47" s="4"/>
      <c r="BD47" s="533">
        <v>11427</v>
      </c>
      <c r="BE47" s="533">
        <v>3119</v>
      </c>
      <c r="BF47" s="1">
        <f t="shared" si="4"/>
        <v>8308</v>
      </c>
      <c r="BJ47" s="533">
        <v>23437</v>
      </c>
      <c r="BK47" s="533">
        <v>39645</v>
      </c>
      <c r="BL47" s="6">
        <f>SUM(BK47,-BJ47)/365</f>
        <v>44.405479452054792</v>
      </c>
    </row>
    <row r="48" spans="1:64" ht="15">
      <c r="A48" s="55">
        <v>44</v>
      </c>
      <c r="B48" s="58" t="s">
        <v>430</v>
      </c>
      <c r="C48" s="27" t="s">
        <v>735</v>
      </c>
      <c r="D48" s="55" t="s">
        <v>233</v>
      </c>
      <c r="E48" s="55" t="s">
        <v>240</v>
      </c>
      <c r="F48" s="55" t="s">
        <v>524</v>
      </c>
      <c r="G48" s="55" t="s">
        <v>165</v>
      </c>
      <c r="H48" s="55" t="s">
        <v>1260</v>
      </c>
      <c r="I48" s="55" t="s">
        <v>152</v>
      </c>
      <c r="J48" s="55" t="s">
        <v>235</v>
      </c>
      <c r="K48" s="55" t="s">
        <v>233</v>
      </c>
      <c r="L48" s="25">
        <v>3450</v>
      </c>
      <c r="M48" s="24">
        <v>5886</v>
      </c>
      <c r="N48" s="24">
        <v>17697</v>
      </c>
      <c r="O48" s="55" t="s">
        <v>177</v>
      </c>
      <c r="P48" s="55" t="s">
        <v>187</v>
      </c>
      <c r="Q48" s="529" t="s">
        <v>237</v>
      </c>
      <c r="R48" s="521">
        <v>3489</v>
      </c>
      <c r="S48" s="522">
        <v>5886</v>
      </c>
      <c r="T48" s="65">
        <f t="shared" si="6"/>
        <v>2398</v>
      </c>
      <c r="U48" s="66">
        <f t="shared" si="5"/>
        <v>6.5698630136986305</v>
      </c>
      <c r="V48" s="67">
        <v>49.547945205479451</v>
      </c>
      <c r="W48" s="1" t="s">
        <v>1354</v>
      </c>
      <c r="X48" s="62" t="s">
        <v>787</v>
      </c>
      <c r="Y48" s="62" t="s">
        <v>787</v>
      </c>
      <c r="Z48" s="62" t="s">
        <v>1267</v>
      </c>
      <c r="AA48" s="62" t="s">
        <v>1267</v>
      </c>
      <c r="AB48" s="62" t="s">
        <v>834</v>
      </c>
      <c r="AC48" s="62" t="s">
        <v>897</v>
      </c>
      <c r="AD48" s="55" t="s">
        <v>236</v>
      </c>
      <c r="AX48" s="4"/>
      <c r="BD48" s="533">
        <v>5886</v>
      </c>
      <c r="BE48" s="533">
        <v>3488</v>
      </c>
      <c r="BF48" s="1">
        <f t="shared" si="4"/>
        <v>2398</v>
      </c>
      <c r="BJ48" s="533">
        <v>21890</v>
      </c>
      <c r="BK48" s="533">
        <v>39975</v>
      </c>
      <c r="BL48" s="6">
        <f t="shared" si="3"/>
        <v>49.547945205479451</v>
      </c>
    </row>
    <row r="49" spans="1:64" ht="15">
      <c r="A49" s="55">
        <v>45</v>
      </c>
      <c r="B49" s="58" t="s">
        <v>376</v>
      </c>
      <c r="C49" s="27" t="s">
        <v>736</v>
      </c>
      <c r="D49" s="55" t="s">
        <v>895</v>
      </c>
      <c r="E49" s="55" t="s">
        <v>377</v>
      </c>
      <c r="F49" s="55" t="s">
        <v>378</v>
      </c>
      <c r="G49" s="55" t="s">
        <v>162</v>
      </c>
      <c r="H49" s="55" t="s">
        <v>1260</v>
      </c>
      <c r="I49" s="55" t="s">
        <v>152</v>
      </c>
      <c r="J49" s="55" t="s">
        <v>503</v>
      </c>
      <c r="K49" s="55" t="s">
        <v>309</v>
      </c>
      <c r="L49" s="25">
        <v>4925</v>
      </c>
      <c r="M49" s="24">
        <v>5843</v>
      </c>
      <c r="N49" s="24">
        <v>8856</v>
      </c>
      <c r="O49" s="55" t="s">
        <v>178</v>
      </c>
      <c r="P49" s="55" t="s">
        <v>188</v>
      </c>
      <c r="Q49" s="529" t="s">
        <v>263</v>
      </c>
      <c r="R49" s="521">
        <v>4925</v>
      </c>
      <c r="S49" s="522">
        <v>5843</v>
      </c>
      <c r="T49" s="65">
        <f t="shared" si="6"/>
        <v>919</v>
      </c>
      <c r="U49" s="66">
        <f t="shared" si="5"/>
        <v>2.5178082191780824</v>
      </c>
      <c r="V49" s="67">
        <v>71.556164383561651</v>
      </c>
      <c r="W49" s="1" t="s">
        <v>1354</v>
      </c>
      <c r="X49" s="62" t="s">
        <v>787</v>
      </c>
      <c r="Y49" s="62" t="s">
        <v>787</v>
      </c>
      <c r="Z49" s="62" t="s">
        <v>1267</v>
      </c>
      <c r="AA49" s="62" t="s">
        <v>1267</v>
      </c>
      <c r="AB49" s="62" t="s">
        <v>834</v>
      </c>
      <c r="AC49" s="62" t="s">
        <v>897</v>
      </c>
      <c r="AD49" s="55"/>
      <c r="AX49" s="4"/>
      <c r="BD49" s="533">
        <v>5843</v>
      </c>
      <c r="BE49" s="533">
        <v>4924</v>
      </c>
      <c r="BF49" s="1">
        <f t="shared" si="4"/>
        <v>919</v>
      </c>
      <c r="BJ49" s="533">
        <v>15332</v>
      </c>
      <c r="BK49" s="533">
        <v>41450</v>
      </c>
      <c r="BL49" s="6">
        <f t="shared" si="3"/>
        <v>71.556164383561651</v>
      </c>
    </row>
    <row r="50" spans="1:64" ht="15">
      <c r="A50" s="55">
        <v>46</v>
      </c>
      <c r="B50" s="58" t="s">
        <v>532</v>
      </c>
      <c r="C50" s="27" t="s">
        <v>737</v>
      </c>
      <c r="D50" s="55" t="s">
        <v>233</v>
      </c>
      <c r="E50" s="55" t="s">
        <v>370</v>
      </c>
      <c r="F50" s="55" t="s">
        <v>533</v>
      </c>
      <c r="G50" s="55" t="s">
        <v>160</v>
      </c>
      <c r="H50" s="55" t="s">
        <v>1260</v>
      </c>
      <c r="I50" s="55" t="s">
        <v>152</v>
      </c>
      <c r="J50" s="55" t="s">
        <v>306</v>
      </c>
      <c r="K50" s="55" t="s">
        <v>233</v>
      </c>
      <c r="L50" s="25">
        <v>5095</v>
      </c>
      <c r="M50" s="24">
        <v>9496</v>
      </c>
      <c r="N50" s="24">
        <v>13071</v>
      </c>
      <c r="O50" s="55" t="s">
        <v>179</v>
      </c>
      <c r="P50" s="55" t="s">
        <v>190</v>
      </c>
      <c r="Q50" s="529">
        <v>5113</v>
      </c>
      <c r="R50" s="521">
        <v>5129</v>
      </c>
      <c r="S50" s="522">
        <v>9496</v>
      </c>
      <c r="T50" s="65">
        <f t="shared" si="6"/>
        <v>4368</v>
      </c>
      <c r="U50" s="66">
        <f t="shared" si="5"/>
        <v>11.967123287671233</v>
      </c>
      <c r="V50" s="67">
        <v>52.38356164383562</v>
      </c>
      <c r="W50" s="1" t="s">
        <v>1354</v>
      </c>
      <c r="X50" s="62" t="s">
        <v>787</v>
      </c>
      <c r="Y50" s="62" t="s">
        <v>787</v>
      </c>
      <c r="Z50" s="62" t="s">
        <v>1267</v>
      </c>
      <c r="AA50" s="62" t="s">
        <v>1267</v>
      </c>
      <c r="AB50" s="62" t="s">
        <v>834</v>
      </c>
      <c r="AC50" s="62" t="s">
        <v>897</v>
      </c>
      <c r="AD50" s="55" t="s">
        <v>17</v>
      </c>
      <c r="AX50" s="4"/>
      <c r="BD50" s="533">
        <v>9496</v>
      </c>
      <c r="BE50" s="533">
        <v>5128</v>
      </c>
      <c r="BF50" s="1">
        <f t="shared" si="4"/>
        <v>4368</v>
      </c>
      <c r="BJ50" s="533">
        <v>22500</v>
      </c>
      <c r="BK50" s="533">
        <v>41620</v>
      </c>
      <c r="BL50" s="6">
        <f t="shared" si="3"/>
        <v>52.38356164383562</v>
      </c>
    </row>
    <row r="51" spans="1:64" ht="15">
      <c r="A51" s="55">
        <v>47</v>
      </c>
      <c r="B51" s="58" t="s">
        <v>547</v>
      </c>
      <c r="C51" s="27" t="s">
        <v>738</v>
      </c>
      <c r="D51" s="55" t="s">
        <v>233</v>
      </c>
      <c r="E51" s="55" t="s">
        <v>256</v>
      </c>
      <c r="F51" s="55" t="s">
        <v>548</v>
      </c>
      <c r="G51" s="55" t="s">
        <v>161</v>
      </c>
      <c r="H51" s="55" t="s">
        <v>1260</v>
      </c>
      <c r="I51" s="55" t="s">
        <v>152</v>
      </c>
      <c r="J51" s="55" t="s">
        <v>306</v>
      </c>
      <c r="K51" s="55" t="s">
        <v>233</v>
      </c>
      <c r="L51" s="25">
        <v>5823</v>
      </c>
      <c r="M51" s="24"/>
      <c r="N51" s="24">
        <v>9449</v>
      </c>
      <c r="O51" s="55" t="s">
        <v>180</v>
      </c>
      <c r="P51" s="55" t="s">
        <v>99</v>
      </c>
      <c r="Q51" s="530">
        <v>5791</v>
      </c>
      <c r="R51" s="521">
        <v>5848</v>
      </c>
      <c r="S51" s="522">
        <v>9449</v>
      </c>
      <c r="T51" s="65">
        <f t="shared" si="6"/>
        <v>3602</v>
      </c>
      <c r="U51" s="66">
        <f t="shared" si="5"/>
        <v>9.868493150684932</v>
      </c>
      <c r="V51" s="67">
        <v>47.235616438356168</v>
      </c>
      <c r="W51" s="1" t="s">
        <v>1354</v>
      </c>
      <c r="X51" s="62" t="s">
        <v>787</v>
      </c>
      <c r="Y51" s="62" t="s">
        <v>787</v>
      </c>
      <c r="Z51" s="62" t="s">
        <v>1267</v>
      </c>
      <c r="AA51" s="62" t="s">
        <v>1267</v>
      </c>
      <c r="AB51" s="62" t="s">
        <v>834</v>
      </c>
      <c r="AC51" s="62" t="s">
        <v>897</v>
      </c>
      <c r="AD51" s="55" t="s">
        <v>143</v>
      </c>
      <c r="AX51" s="4"/>
      <c r="BD51" s="533">
        <v>9449</v>
      </c>
      <c r="BE51" s="533">
        <v>5847</v>
      </c>
      <c r="BF51" s="1">
        <f t="shared" si="4"/>
        <v>3602</v>
      </c>
      <c r="BJ51" s="533">
        <v>25107</v>
      </c>
      <c r="BK51" s="533">
        <v>42348</v>
      </c>
      <c r="BL51" s="6">
        <f t="shared" si="3"/>
        <v>47.235616438356168</v>
      </c>
    </row>
    <row r="52" spans="1:64" ht="15">
      <c r="A52" s="55">
        <v>48</v>
      </c>
      <c r="B52" s="58" t="s">
        <v>444</v>
      </c>
      <c r="C52" s="27" t="s">
        <v>739</v>
      </c>
      <c r="D52" s="55" t="s">
        <v>233</v>
      </c>
      <c r="E52" s="55" t="s">
        <v>435</v>
      </c>
      <c r="F52" s="55" t="s">
        <v>445</v>
      </c>
      <c r="G52" s="55" t="s">
        <v>162</v>
      </c>
      <c r="H52" s="55" t="s">
        <v>1260</v>
      </c>
      <c r="I52" s="55" t="s">
        <v>152</v>
      </c>
      <c r="J52" s="55" t="s">
        <v>499</v>
      </c>
      <c r="K52" s="55" t="s">
        <v>233</v>
      </c>
      <c r="L52" s="25">
        <v>5823</v>
      </c>
      <c r="M52" s="24">
        <v>9131</v>
      </c>
      <c r="N52" s="24">
        <v>14192</v>
      </c>
      <c r="O52" s="55" t="s">
        <v>181</v>
      </c>
      <c r="P52" s="55" t="s">
        <v>100</v>
      </c>
      <c r="Q52" s="529">
        <v>5843</v>
      </c>
      <c r="R52" s="521">
        <v>5844</v>
      </c>
      <c r="S52" s="522">
        <v>9131</v>
      </c>
      <c r="T52" s="65">
        <f t="shared" si="6"/>
        <v>3288</v>
      </c>
      <c r="U52" s="66">
        <f t="shared" si="5"/>
        <v>9.0082191780821912</v>
      </c>
      <c r="V52" s="67">
        <v>62.405479452054792</v>
      </c>
      <c r="W52" s="1" t="s">
        <v>1354</v>
      </c>
      <c r="X52" s="62" t="s">
        <v>791</v>
      </c>
      <c r="Y52" s="62" t="s">
        <v>791</v>
      </c>
      <c r="Z52" s="62" t="s">
        <v>1267</v>
      </c>
      <c r="AA52" s="62" t="s">
        <v>1267</v>
      </c>
      <c r="AB52" s="62" t="s">
        <v>844</v>
      </c>
      <c r="AC52" s="62" t="s">
        <v>898</v>
      </c>
      <c r="AD52" s="55"/>
      <c r="AX52" s="4"/>
      <c r="BD52" s="533">
        <v>9131</v>
      </c>
      <c r="BE52" s="533">
        <v>5843</v>
      </c>
      <c r="BF52" s="1">
        <f t="shared" si="4"/>
        <v>3288</v>
      </c>
      <c r="BJ52" s="533">
        <v>19570</v>
      </c>
      <c r="BK52" s="533">
        <v>42348</v>
      </c>
      <c r="BL52" s="6">
        <f t="shared" si="3"/>
        <v>62.405479452054792</v>
      </c>
    </row>
    <row r="53" spans="1:64" ht="15">
      <c r="A53" s="55">
        <v>49</v>
      </c>
      <c r="B53" s="58" t="s">
        <v>559</v>
      </c>
      <c r="C53" s="27" t="s">
        <v>740</v>
      </c>
      <c r="D53" s="55" t="s">
        <v>147</v>
      </c>
      <c r="E53" s="55" t="s">
        <v>244</v>
      </c>
      <c r="F53" s="55" t="s">
        <v>560</v>
      </c>
      <c r="G53" s="55" t="s">
        <v>161</v>
      </c>
      <c r="H53" s="55" t="s">
        <v>1260</v>
      </c>
      <c r="I53" s="55" t="s">
        <v>153</v>
      </c>
      <c r="J53" s="55" t="s">
        <v>308</v>
      </c>
      <c r="K53" s="55" t="s">
        <v>1270</v>
      </c>
      <c r="L53" s="25">
        <v>5823</v>
      </c>
      <c r="M53" s="24">
        <v>11077</v>
      </c>
      <c r="N53" s="24">
        <v>17641</v>
      </c>
      <c r="O53" s="55" t="s">
        <v>182</v>
      </c>
      <c r="P53" s="55" t="s">
        <v>203</v>
      </c>
      <c r="Q53" s="529">
        <v>5843</v>
      </c>
      <c r="R53" s="521">
        <v>5844</v>
      </c>
      <c r="S53" s="522">
        <v>11077</v>
      </c>
      <c r="T53" s="65">
        <f t="shared" si="6"/>
        <v>5234</v>
      </c>
      <c r="U53" s="66">
        <f t="shared" si="5"/>
        <v>14.33972602739726</v>
      </c>
      <c r="V53" s="67">
        <v>43.698630136986303</v>
      </c>
      <c r="W53" s="1" t="s">
        <v>1353</v>
      </c>
      <c r="X53" s="62" t="s">
        <v>787</v>
      </c>
      <c r="Y53" s="62" t="s">
        <v>787</v>
      </c>
      <c r="Z53" s="62" t="s">
        <v>1267</v>
      </c>
      <c r="AA53" s="62" t="s">
        <v>1267</v>
      </c>
      <c r="AB53" s="62" t="s">
        <v>845</v>
      </c>
      <c r="AC53" s="62" t="s">
        <v>899</v>
      </c>
      <c r="AD53" s="55"/>
      <c r="AX53" s="4"/>
      <c r="BD53" s="533">
        <v>11077</v>
      </c>
      <c r="BE53" s="533">
        <v>5843</v>
      </c>
      <c r="BF53" s="1">
        <f t="shared" si="4"/>
        <v>5234</v>
      </c>
      <c r="BJ53" s="533">
        <v>26398</v>
      </c>
      <c r="BK53" s="533">
        <v>42348</v>
      </c>
      <c r="BL53" s="6">
        <f t="shared" si="3"/>
        <v>43.698630136986303</v>
      </c>
    </row>
    <row r="54" spans="1:64" ht="15">
      <c r="A54" s="55">
        <v>50</v>
      </c>
      <c r="B54" s="58" t="s">
        <v>534</v>
      </c>
      <c r="C54" s="27" t="s">
        <v>741</v>
      </c>
      <c r="D54" s="55" t="s">
        <v>233</v>
      </c>
      <c r="E54" s="55" t="s">
        <v>380</v>
      </c>
      <c r="F54" s="55" t="s">
        <v>1290</v>
      </c>
      <c r="G54" s="55" t="s">
        <v>165</v>
      </c>
      <c r="H54" s="55" t="s">
        <v>1260</v>
      </c>
      <c r="I54" s="55" t="s">
        <v>152</v>
      </c>
      <c r="J54" s="55" t="s">
        <v>306</v>
      </c>
      <c r="K54" s="55" t="s">
        <v>144</v>
      </c>
      <c r="L54" s="25">
        <v>5886</v>
      </c>
      <c r="M54" s="24" t="s">
        <v>469</v>
      </c>
      <c r="N54" s="24">
        <v>15762</v>
      </c>
      <c r="O54" s="55" t="s">
        <v>183</v>
      </c>
      <c r="P54" s="55" t="s">
        <v>98</v>
      </c>
      <c r="Q54" s="529">
        <v>5886</v>
      </c>
      <c r="R54" s="521">
        <v>5887</v>
      </c>
      <c r="S54" s="522">
        <v>11028</v>
      </c>
      <c r="T54" s="65">
        <f t="shared" si="6"/>
        <v>5142</v>
      </c>
      <c r="U54" s="66">
        <f t="shared" si="5"/>
        <v>14.087671232876712</v>
      </c>
      <c r="V54" s="67">
        <v>51.468493150684928</v>
      </c>
      <c r="W54" s="1" t="s">
        <v>1354</v>
      </c>
      <c r="X54" s="62" t="s">
        <v>787</v>
      </c>
      <c r="Y54" s="62" t="s">
        <v>787</v>
      </c>
      <c r="Z54" s="62" t="s">
        <v>1267</v>
      </c>
      <c r="AA54" s="62" t="s">
        <v>1267</v>
      </c>
      <c r="AB54" s="62" t="s">
        <v>837</v>
      </c>
      <c r="AC54" s="62" t="s">
        <v>897</v>
      </c>
      <c r="AD54" s="55"/>
      <c r="AX54" s="4"/>
      <c r="BD54" s="533">
        <v>11028</v>
      </c>
      <c r="BE54" s="533">
        <v>5886</v>
      </c>
      <c r="BF54" s="1">
        <f t="shared" si="4"/>
        <v>5142</v>
      </c>
      <c r="BJ54" s="533">
        <v>23625</v>
      </c>
      <c r="BK54" s="533">
        <v>42411</v>
      </c>
      <c r="BL54" s="6">
        <f t="shared" si="3"/>
        <v>51.468493150684928</v>
      </c>
    </row>
    <row r="55" spans="1:64" ht="15">
      <c r="A55" s="55">
        <v>51</v>
      </c>
      <c r="B55" s="58" t="s">
        <v>401</v>
      </c>
      <c r="C55" s="27" t="s">
        <v>742</v>
      </c>
      <c r="D55" s="55" t="s">
        <v>233</v>
      </c>
      <c r="E55" s="55" t="s">
        <v>435</v>
      </c>
      <c r="F55" s="55" t="s">
        <v>402</v>
      </c>
      <c r="G55" s="55" t="s">
        <v>162</v>
      </c>
      <c r="H55" s="55" t="s">
        <v>1260</v>
      </c>
      <c r="I55" s="55" t="s">
        <v>152</v>
      </c>
      <c r="J55" s="55" t="s">
        <v>308</v>
      </c>
      <c r="K55" s="55" t="s">
        <v>233</v>
      </c>
      <c r="L55" s="25">
        <v>9113</v>
      </c>
      <c r="M55" s="24">
        <v>14975</v>
      </c>
      <c r="N55" s="24">
        <v>19824</v>
      </c>
      <c r="O55" s="55" t="s">
        <v>184</v>
      </c>
      <c r="P55" s="55" t="s">
        <v>85</v>
      </c>
      <c r="Q55" s="529">
        <v>9131</v>
      </c>
      <c r="R55" s="521">
        <v>9132</v>
      </c>
      <c r="S55" s="522">
        <v>14975</v>
      </c>
      <c r="T55" s="65">
        <f t="shared" si="6"/>
        <v>5844</v>
      </c>
      <c r="U55" s="66">
        <f t="shared" si="5"/>
        <v>16.010958904109589</v>
      </c>
      <c r="V55" s="67">
        <v>38.978082191780821</v>
      </c>
      <c r="W55" s="1" t="s">
        <v>1354</v>
      </c>
      <c r="X55" s="62" t="s">
        <v>787</v>
      </c>
      <c r="Y55" s="62" t="s">
        <v>787</v>
      </c>
      <c r="Z55" s="62" t="s">
        <v>1267</v>
      </c>
      <c r="AA55" s="62" t="s">
        <v>1267</v>
      </c>
      <c r="AB55" s="62" t="s">
        <v>834</v>
      </c>
      <c r="AC55" s="62" t="s">
        <v>897</v>
      </c>
      <c r="AD55" s="55"/>
      <c r="AX55" s="4"/>
      <c r="BD55" s="533">
        <v>14975</v>
      </c>
      <c r="BE55" s="533">
        <v>9131</v>
      </c>
      <c r="BF55" s="1">
        <f t="shared" si="4"/>
        <v>5844</v>
      </c>
      <c r="BJ55" s="533">
        <v>31411</v>
      </c>
      <c r="BK55" s="533">
        <v>45638</v>
      </c>
      <c r="BL55" s="6">
        <f t="shared" si="3"/>
        <v>38.978082191780821</v>
      </c>
    </row>
    <row r="56" spans="1:64" ht="15">
      <c r="A56" s="55">
        <v>52</v>
      </c>
      <c r="B56" s="58" t="s">
        <v>583</v>
      </c>
      <c r="C56" s="27" t="s">
        <v>743</v>
      </c>
      <c r="D56" s="55" t="s">
        <v>261</v>
      </c>
      <c r="E56" s="55" t="s">
        <v>256</v>
      </c>
      <c r="F56" s="55" t="s">
        <v>1291</v>
      </c>
      <c r="G56" s="55" t="s">
        <v>161</v>
      </c>
      <c r="H56" s="55" t="s">
        <v>1260</v>
      </c>
      <c r="I56" s="55" t="s">
        <v>152</v>
      </c>
      <c r="J56" s="55" t="s">
        <v>306</v>
      </c>
      <c r="K56" s="55" t="s">
        <v>145</v>
      </c>
      <c r="L56" s="25">
        <v>9477</v>
      </c>
      <c r="M56" s="24">
        <v>13514</v>
      </c>
      <c r="N56" s="24">
        <v>18862</v>
      </c>
      <c r="O56" s="55" t="s">
        <v>185</v>
      </c>
      <c r="P56" s="55" t="s">
        <v>97</v>
      </c>
      <c r="Q56" s="530">
        <v>9449</v>
      </c>
      <c r="R56" s="521">
        <v>9477</v>
      </c>
      <c r="S56" s="522">
        <v>13514</v>
      </c>
      <c r="T56" s="65">
        <f t="shared" si="6"/>
        <v>4038</v>
      </c>
      <c r="U56" s="66">
        <f t="shared" si="5"/>
        <v>11.063013698630137</v>
      </c>
      <c r="V56" s="67">
        <v>48.112328767123287</v>
      </c>
      <c r="W56" s="1" t="s">
        <v>1354</v>
      </c>
      <c r="X56" s="62" t="s">
        <v>810</v>
      </c>
      <c r="Y56" s="62" t="s">
        <v>810</v>
      </c>
      <c r="Z56" s="62" t="s">
        <v>810</v>
      </c>
      <c r="AA56" s="62" t="s">
        <v>810</v>
      </c>
      <c r="AB56" s="62" t="s">
        <v>846</v>
      </c>
      <c r="AC56" s="62" t="s">
        <v>904</v>
      </c>
      <c r="AD56" s="55" t="s">
        <v>146</v>
      </c>
      <c r="AX56" s="4"/>
      <c r="BD56" s="533">
        <v>13514</v>
      </c>
      <c r="BE56" s="533">
        <v>9476</v>
      </c>
      <c r="BF56" s="1">
        <f t="shared" si="4"/>
        <v>4038</v>
      </c>
      <c r="BJ56" s="533">
        <v>28441</v>
      </c>
      <c r="BK56" s="533">
        <v>46002</v>
      </c>
      <c r="BL56" s="6">
        <f t="shared" si="3"/>
        <v>48.112328767123287</v>
      </c>
    </row>
    <row r="57" spans="1:64" ht="15">
      <c r="A57" s="55">
        <v>53</v>
      </c>
      <c r="B57" s="58" t="s">
        <v>522</v>
      </c>
      <c r="C57" s="27" t="s">
        <v>744</v>
      </c>
      <c r="D57" s="55" t="s">
        <v>233</v>
      </c>
      <c r="E57" s="55" t="s">
        <v>523</v>
      </c>
      <c r="F57" s="55" t="s">
        <v>1292</v>
      </c>
      <c r="G57" s="55" t="s">
        <v>160</v>
      </c>
      <c r="H57" s="55" t="s">
        <v>1260</v>
      </c>
      <c r="I57" s="55" t="s">
        <v>152</v>
      </c>
      <c r="J57" s="55" t="s">
        <v>306</v>
      </c>
      <c r="K57" s="55" t="s">
        <v>233</v>
      </c>
      <c r="L57" s="25">
        <v>9477</v>
      </c>
      <c r="M57" s="24">
        <v>12783</v>
      </c>
      <c r="N57" s="24">
        <v>18192</v>
      </c>
      <c r="O57" s="55" t="s">
        <v>186</v>
      </c>
      <c r="P57" s="55" t="s">
        <v>208</v>
      </c>
      <c r="Q57" s="529">
        <v>9496</v>
      </c>
      <c r="R57" s="521">
        <v>9497</v>
      </c>
      <c r="S57" s="522">
        <v>12783</v>
      </c>
      <c r="T57" s="65">
        <f t="shared" si="6"/>
        <v>3287</v>
      </c>
      <c r="U57" s="66">
        <f t="shared" si="5"/>
        <v>9.0054794520547947</v>
      </c>
      <c r="V57" s="67">
        <v>59.791780821917811</v>
      </c>
      <c r="W57" s="1" t="s">
        <v>1354</v>
      </c>
      <c r="X57" s="62" t="s">
        <v>811</v>
      </c>
      <c r="Y57" s="62" t="s">
        <v>812</v>
      </c>
      <c r="Z57" s="62" t="s">
        <v>1267</v>
      </c>
      <c r="AA57" s="62" t="s">
        <v>1267</v>
      </c>
      <c r="AB57" s="62" t="s">
        <v>847</v>
      </c>
      <c r="AC57" s="62" t="s">
        <v>906</v>
      </c>
      <c r="AD57" s="55"/>
      <c r="AX57" s="4"/>
      <c r="BD57" s="533">
        <v>12783</v>
      </c>
      <c r="BE57" s="533">
        <v>9496</v>
      </c>
      <c r="BF57" s="1">
        <f t="shared" si="4"/>
        <v>3287</v>
      </c>
      <c r="BJ57" s="533">
        <v>24178</v>
      </c>
      <c r="BK57" s="533">
        <v>46002</v>
      </c>
      <c r="BL57" s="6">
        <f t="shared" si="3"/>
        <v>59.791780821917811</v>
      </c>
    </row>
    <row r="58" spans="1:64" ht="15">
      <c r="A58" s="55">
        <v>54</v>
      </c>
      <c r="B58" s="58" t="s">
        <v>349</v>
      </c>
      <c r="C58" s="27" t="s">
        <v>745</v>
      </c>
      <c r="D58" s="55" t="s">
        <v>233</v>
      </c>
      <c r="E58" s="55" t="s">
        <v>350</v>
      </c>
      <c r="F58" s="55" t="s">
        <v>238</v>
      </c>
      <c r="G58" s="55" t="s">
        <v>165</v>
      </c>
      <c r="H58" s="55" t="s">
        <v>1260</v>
      </c>
      <c r="I58" s="55" t="s">
        <v>152</v>
      </c>
      <c r="J58" s="55" t="s">
        <v>506</v>
      </c>
      <c r="K58" s="55" t="s">
        <v>233</v>
      </c>
      <c r="L58" s="25">
        <v>11038</v>
      </c>
      <c r="M58" s="24">
        <v>13514</v>
      </c>
      <c r="N58" s="24">
        <v>18148</v>
      </c>
      <c r="O58" s="55" t="s">
        <v>187</v>
      </c>
      <c r="P58" s="55" t="s">
        <v>92</v>
      </c>
      <c r="Q58" s="529" t="s">
        <v>469</v>
      </c>
      <c r="R58" s="521">
        <v>11038</v>
      </c>
      <c r="S58" s="522">
        <v>13514</v>
      </c>
      <c r="T58" s="65">
        <f t="shared" si="6"/>
        <v>2477</v>
      </c>
      <c r="U58" s="66">
        <f t="shared" si="5"/>
        <v>6.7863013698630139</v>
      </c>
      <c r="V58" s="67">
        <v>59.356164383561641</v>
      </c>
      <c r="W58" s="1" t="s">
        <v>1354</v>
      </c>
      <c r="X58" s="62" t="s">
        <v>787</v>
      </c>
      <c r="Y58" s="62" t="s">
        <v>787</v>
      </c>
      <c r="Z58" s="62" t="s">
        <v>1267</v>
      </c>
      <c r="AA58" s="62" t="s">
        <v>1267</v>
      </c>
      <c r="AB58" s="62" t="s">
        <v>834</v>
      </c>
      <c r="AC58" s="62" t="s">
        <v>897</v>
      </c>
      <c r="AD58" s="55"/>
      <c r="AX58" s="4"/>
      <c r="BD58" s="533">
        <v>13514</v>
      </c>
      <c r="BE58" s="533">
        <v>11037</v>
      </c>
      <c r="BF58" s="1">
        <f t="shared" si="4"/>
        <v>2477</v>
      </c>
      <c r="BJ58" s="533">
        <v>25898</v>
      </c>
      <c r="BK58" s="533">
        <v>47563</v>
      </c>
      <c r="BL58" s="6">
        <f t="shared" si="3"/>
        <v>59.356164383561641</v>
      </c>
    </row>
    <row r="59" spans="1:64" ht="15">
      <c r="A59" s="55">
        <v>55</v>
      </c>
      <c r="B59" s="58" t="s">
        <v>250</v>
      </c>
      <c r="C59" s="27" t="s">
        <v>746</v>
      </c>
      <c r="D59" s="55" t="s">
        <v>147</v>
      </c>
      <c r="E59" s="55" t="s">
        <v>251</v>
      </c>
      <c r="F59" s="55" t="s">
        <v>252</v>
      </c>
      <c r="G59" s="55" t="s">
        <v>167</v>
      </c>
      <c r="H59" s="55" t="s">
        <v>1260</v>
      </c>
      <c r="I59" s="55" t="s">
        <v>153</v>
      </c>
      <c r="J59" s="55" t="s">
        <v>306</v>
      </c>
      <c r="K59" s="55" t="s">
        <v>1270</v>
      </c>
      <c r="L59" s="25">
        <v>11044</v>
      </c>
      <c r="M59" s="24">
        <v>20453</v>
      </c>
      <c r="N59" s="24">
        <v>27020</v>
      </c>
      <c r="O59" s="55" t="s">
        <v>188</v>
      </c>
      <c r="P59" s="55" t="s">
        <v>113</v>
      </c>
      <c r="Q59" s="529">
        <v>11077</v>
      </c>
      <c r="R59" s="521">
        <v>11078</v>
      </c>
      <c r="S59" s="522">
        <v>20453</v>
      </c>
      <c r="T59" s="65">
        <f t="shared" si="6"/>
        <v>9376</v>
      </c>
      <c r="U59" s="66">
        <f t="shared" si="5"/>
        <v>25.687671232876713</v>
      </c>
      <c r="V59" s="67">
        <v>42.295890410958904</v>
      </c>
      <c r="W59" s="1" t="s">
        <v>1353</v>
      </c>
      <c r="X59" s="62" t="s">
        <v>787</v>
      </c>
      <c r="Y59" s="62" t="s">
        <v>787</v>
      </c>
      <c r="Z59" s="62" t="s">
        <v>1267</v>
      </c>
      <c r="AA59" s="62" t="s">
        <v>1267</v>
      </c>
      <c r="AB59" s="62" t="s">
        <v>835</v>
      </c>
      <c r="AC59" s="62" t="s">
        <v>897</v>
      </c>
      <c r="AD59" s="55"/>
      <c r="AX59" s="4"/>
      <c r="BD59" s="533">
        <v>20453</v>
      </c>
      <c r="BE59" s="533">
        <v>11077</v>
      </c>
      <c r="BF59" s="1">
        <f t="shared" si="4"/>
        <v>9376</v>
      </c>
      <c r="BJ59" s="533">
        <v>32131</v>
      </c>
      <c r="BK59" s="533">
        <v>47569</v>
      </c>
      <c r="BL59" s="6">
        <f t="shared" si="3"/>
        <v>42.295890410958904</v>
      </c>
    </row>
    <row r="60" spans="1:64" ht="15">
      <c r="A60" s="55">
        <v>56</v>
      </c>
      <c r="B60" s="58" t="s">
        <v>565</v>
      </c>
      <c r="C60" s="27" t="s">
        <v>747</v>
      </c>
      <c r="D60" s="55" t="s">
        <v>233</v>
      </c>
      <c r="E60" s="55" t="s">
        <v>617</v>
      </c>
      <c r="F60" s="55" t="s">
        <v>566</v>
      </c>
      <c r="G60" s="55" t="s">
        <v>161</v>
      </c>
      <c r="H60" s="55" t="s">
        <v>1260</v>
      </c>
      <c r="I60" s="55" t="s">
        <v>152</v>
      </c>
      <c r="J60" s="55" t="s">
        <v>306</v>
      </c>
      <c r="K60" s="55" t="s">
        <v>233</v>
      </c>
      <c r="L60" s="25">
        <v>11416</v>
      </c>
      <c r="M60" s="24">
        <v>13361</v>
      </c>
      <c r="N60" s="24">
        <v>13382</v>
      </c>
      <c r="O60" s="55" t="s">
        <v>189</v>
      </c>
      <c r="P60" s="55" t="s">
        <v>101</v>
      </c>
      <c r="Q60" s="529">
        <v>11427</v>
      </c>
      <c r="R60" s="521">
        <v>11428</v>
      </c>
      <c r="S60" s="522">
        <v>13361</v>
      </c>
      <c r="T60" s="65">
        <f t="shared" si="6"/>
        <v>1934</v>
      </c>
      <c r="U60" s="66">
        <f t="shared" si="5"/>
        <v>5.2986301369863016</v>
      </c>
      <c r="V60" s="67">
        <v>53.060273972602737</v>
      </c>
      <c r="W60" s="1" t="s">
        <v>1354</v>
      </c>
      <c r="X60" s="62" t="s">
        <v>799</v>
      </c>
      <c r="Y60" s="62" t="s">
        <v>799</v>
      </c>
      <c r="Z60" s="62" t="s">
        <v>799</v>
      </c>
      <c r="AA60" s="62" t="s">
        <v>799</v>
      </c>
      <c r="AB60" s="62" t="s">
        <v>832</v>
      </c>
      <c r="AC60" s="62" t="s">
        <v>898</v>
      </c>
      <c r="AD60" s="55"/>
      <c r="AX60" s="4"/>
      <c r="BD60" s="533">
        <v>13361</v>
      </c>
      <c r="BE60" s="533">
        <v>11427</v>
      </c>
      <c r="BF60" s="1">
        <f t="shared" si="4"/>
        <v>1934</v>
      </c>
      <c r="BJ60" s="533">
        <v>28574</v>
      </c>
      <c r="BK60" s="533">
        <v>47941</v>
      </c>
      <c r="BL60" s="6">
        <f t="shared" si="3"/>
        <v>53.060273972602737</v>
      </c>
    </row>
    <row r="61" spans="1:64" ht="15">
      <c r="A61" s="55">
        <v>57</v>
      </c>
      <c r="B61" s="58" t="s">
        <v>412</v>
      </c>
      <c r="C61" s="27" t="s">
        <v>748</v>
      </c>
      <c r="D61" s="55" t="s">
        <v>233</v>
      </c>
      <c r="E61" s="55" t="s">
        <v>370</v>
      </c>
      <c r="F61" s="55" t="s">
        <v>481</v>
      </c>
      <c r="G61" s="55" t="s">
        <v>160</v>
      </c>
      <c r="H61" s="55" t="s">
        <v>1260</v>
      </c>
      <c r="I61" s="55" t="s">
        <v>152</v>
      </c>
      <c r="J61" s="55" t="s">
        <v>306</v>
      </c>
      <c r="K61" s="55" t="s">
        <v>233</v>
      </c>
      <c r="L61" s="25">
        <v>12767</v>
      </c>
      <c r="M61" s="24">
        <v>14609</v>
      </c>
      <c r="N61" s="24">
        <v>21771</v>
      </c>
      <c r="O61" s="55" t="s">
        <v>190</v>
      </c>
      <c r="P61" s="55" t="s">
        <v>96</v>
      </c>
      <c r="Q61" s="529">
        <v>12783</v>
      </c>
      <c r="R61" s="521">
        <v>12784</v>
      </c>
      <c r="S61" s="522">
        <v>14609</v>
      </c>
      <c r="T61" s="65">
        <f t="shared" si="6"/>
        <v>1826</v>
      </c>
      <c r="U61" s="66">
        <f t="shared" si="5"/>
        <v>5.0027397260273974</v>
      </c>
      <c r="V61" s="67">
        <v>61.342465753424655</v>
      </c>
      <c r="W61" s="1" t="s">
        <v>1354</v>
      </c>
      <c r="X61" s="62" t="s">
        <v>813</v>
      </c>
      <c r="Y61" s="62" t="s">
        <v>813</v>
      </c>
      <c r="Z61" s="62" t="s">
        <v>1267</v>
      </c>
      <c r="AA61" s="62" t="s">
        <v>1267</v>
      </c>
      <c r="AB61" s="62" t="s">
        <v>848</v>
      </c>
      <c r="AC61" s="62" t="s">
        <v>898</v>
      </c>
      <c r="AD61" s="55"/>
      <c r="AX61" s="4"/>
      <c r="BD61" s="533">
        <v>14609</v>
      </c>
      <c r="BE61" s="533">
        <v>12783</v>
      </c>
      <c r="BF61" s="1">
        <f t="shared" si="4"/>
        <v>1826</v>
      </c>
      <c r="BJ61" s="533">
        <v>26902</v>
      </c>
      <c r="BK61" s="533">
        <v>49292</v>
      </c>
      <c r="BL61" s="6">
        <f t="shared" si="3"/>
        <v>61.342465753424655</v>
      </c>
    </row>
    <row r="62" spans="1:64" ht="15">
      <c r="A62" s="55">
        <v>58</v>
      </c>
      <c r="B62" s="58" t="s">
        <v>528</v>
      </c>
      <c r="C62" s="27" t="s">
        <v>749</v>
      </c>
      <c r="D62" s="55" t="s">
        <v>147</v>
      </c>
      <c r="E62" s="55" t="s">
        <v>526</v>
      </c>
      <c r="F62" s="55" t="s">
        <v>433</v>
      </c>
      <c r="G62" s="55" t="s">
        <v>163</v>
      </c>
      <c r="H62" s="55" t="s">
        <v>1260</v>
      </c>
      <c r="I62" s="55" t="s">
        <v>153</v>
      </c>
      <c r="J62" s="55" t="s">
        <v>495</v>
      </c>
      <c r="K62" s="55" t="s">
        <v>1270</v>
      </c>
      <c r="L62" s="25">
        <v>13201</v>
      </c>
      <c r="M62" s="24">
        <v>17079</v>
      </c>
      <c r="N62" s="24">
        <v>27811</v>
      </c>
      <c r="O62" s="55" t="s">
        <v>192</v>
      </c>
      <c r="P62" s="55" t="s">
        <v>94</v>
      </c>
      <c r="Q62" s="530">
        <v>13171</v>
      </c>
      <c r="R62" s="521">
        <v>13201</v>
      </c>
      <c r="S62" s="522">
        <v>17079</v>
      </c>
      <c r="T62" s="65">
        <f t="shared" si="6"/>
        <v>3879</v>
      </c>
      <c r="U62" s="66">
        <f t="shared" si="5"/>
        <v>10.627397260273973</v>
      </c>
      <c r="V62" s="67">
        <v>50.712328767123289</v>
      </c>
      <c r="W62" s="1" t="s">
        <v>1354</v>
      </c>
      <c r="X62" s="62" t="s">
        <v>787</v>
      </c>
      <c r="Y62" s="62" t="s">
        <v>787</v>
      </c>
      <c r="Z62" s="62" t="s">
        <v>1267</v>
      </c>
      <c r="AA62" s="62" t="s">
        <v>1267</v>
      </c>
      <c r="AB62" s="62" t="s">
        <v>834</v>
      </c>
      <c r="AC62" s="62" t="s">
        <v>897</v>
      </c>
      <c r="AD62" s="55"/>
      <c r="AX62" s="4"/>
      <c r="BD62" s="533">
        <v>17079</v>
      </c>
      <c r="BE62" s="533">
        <v>13200</v>
      </c>
      <c r="BF62" s="1">
        <f t="shared" si="4"/>
        <v>3879</v>
      </c>
      <c r="BJ62" s="533">
        <v>31216</v>
      </c>
      <c r="BK62" s="533">
        <v>49726</v>
      </c>
      <c r="BL62" s="6">
        <f t="shared" si="3"/>
        <v>50.712328767123289</v>
      </c>
    </row>
    <row r="63" spans="1:64" ht="15">
      <c r="A63" s="55">
        <v>59</v>
      </c>
      <c r="B63" s="58" t="s">
        <v>602</v>
      </c>
      <c r="C63" s="27" t="s">
        <v>750</v>
      </c>
      <c r="D63" s="55" t="s">
        <v>233</v>
      </c>
      <c r="E63" s="55" t="s">
        <v>536</v>
      </c>
      <c r="F63" s="55" t="s">
        <v>588</v>
      </c>
      <c r="G63" s="55" t="s">
        <v>161</v>
      </c>
      <c r="H63" s="55" t="s">
        <v>1260</v>
      </c>
      <c r="I63" s="55" t="s">
        <v>156</v>
      </c>
      <c r="J63" s="55" t="s">
        <v>306</v>
      </c>
      <c r="K63" s="55" t="s">
        <v>233</v>
      </c>
      <c r="L63" s="25">
        <v>13348</v>
      </c>
      <c r="M63" s="24">
        <v>16070</v>
      </c>
      <c r="N63" s="24">
        <v>22564</v>
      </c>
      <c r="O63" s="55" t="s">
        <v>191</v>
      </c>
      <c r="P63" s="55" t="s">
        <v>93</v>
      </c>
      <c r="Q63" s="529">
        <v>13361</v>
      </c>
      <c r="R63" s="521">
        <v>13362</v>
      </c>
      <c r="S63" s="522">
        <v>16070</v>
      </c>
      <c r="T63" s="65">
        <f t="shared" si="6"/>
        <v>2709</v>
      </c>
      <c r="U63" s="66">
        <f t="shared" si="5"/>
        <v>7.4219178082191783</v>
      </c>
      <c r="V63" s="67">
        <v>55.660273972602738</v>
      </c>
      <c r="W63" s="1" t="s">
        <v>1354</v>
      </c>
      <c r="X63" s="62" t="s">
        <v>787</v>
      </c>
      <c r="Y63" s="62" t="s">
        <v>787</v>
      </c>
      <c r="Z63" s="62" t="s">
        <v>1267</v>
      </c>
      <c r="AA63" s="62" t="s">
        <v>1267</v>
      </c>
      <c r="AB63" s="62" t="s">
        <v>849</v>
      </c>
      <c r="AC63" s="62" t="s">
        <v>899</v>
      </c>
      <c r="AD63" s="55"/>
      <c r="AX63" s="4"/>
      <c r="BD63" s="533">
        <v>16070</v>
      </c>
      <c r="BE63" s="533">
        <v>13361</v>
      </c>
      <c r="BF63" s="1">
        <f t="shared" si="4"/>
        <v>2709</v>
      </c>
      <c r="BJ63" s="533">
        <v>29557</v>
      </c>
      <c r="BK63" s="533">
        <v>49873</v>
      </c>
      <c r="BL63" s="6">
        <f t="shared" si="3"/>
        <v>55.660273972602738</v>
      </c>
    </row>
    <row r="64" spans="1:64" ht="15">
      <c r="A64" s="55">
        <v>60</v>
      </c>
      <c r="B64" s="58" t="s">
        <v>507</v>
      </c>
      <c r="C64" s="27" t="s">
        <v>751</v>
      </c>
      <c r="D64" s="55" t="s">
        <v>261</v>
      </c>
      <c r="E64" s="55" t="s">
        <v>406</v>
      </c>
      <c r="F64" s="24" t="s">
        <v>1293</v>
      </c>
      <c r="G64" s="24" t="s">
        <v>161</v>
      </c>
      <c r="H64" s="55" t="s">
        <v>1260</v>
      </c>
      <c r="I64" s="55" t="s">
        <v>152</v>
      </c>
      <c r="J64" s="24" t="s">
        <v>306</v>
      </c>
      <c r="K64" s="24" t="s">
        <v>145</v>
      </c>
      <c r="L64" s="25">
        <v>13493</v>
      </c>
      <c r="M64" s="24">
        <v>17531</v>
      </c>
      <c r="N64" s="24">
        <v>21225</v>
      </c>
      <c r="O64" s="55" t="s">
        <v>99</v>
      </c>
      <c r="P64" s="55" t="s">
        <v>91</v>
      </c>
      <c r="Q64" s="529">
        <v>13514</v>
      </c>
      <c r="R64" s="521">
        <v>13515</v>
      </c>
      <c r="S64" s="522">
        <v>17531</v>
      </c>
      <c r="T64" s="65">
        <f t="shared" si="6"/>
        <v>4017</v>
      </c>
      <c r="U64" s="66">
        <f t="shared" si="5"/>
        <v>11.005479452054795</v>
      </c>
      <c r="V64" s="67">
        <v>59.482191780821921</v>
      </c>
      <c r="W64" s="1" t="s">
        <v>1354</v>
      </c>
      <c r="X64" s="62" t="s">
        <v>787</v>
      </c>
      <c r="Y64" s="62" t="s">
        <v>787</v>
      </c>
      <c r="Z64" s="62" t="s">
        <v>1267</v>
      </c>
      <c r="AA64" s="62" t="s">
        <v>1267</v>
      </c>
      <c r="AB64" s="62" t="s">
        <v>834</v>
      </c>
      <c r="AC64" s="62" t="s">
        <v>897</v>
      </c>
      <c r="AD64" s="55"/>
      <c r="AX64" s="4"/>
      <c r="BD64" s="533">
        <v>17531</v>
      </c>
      <c r="BE64" s="533">
        <v>13514</v>
      </c>
      <c r="BF64" s="1">
        <f t="shared" si="4"/>
        <v>4017</v>
      </c>
      <c r="BJ64" s="533">
        <v>28307</v>
      </c>
      <c r="BK64" s="533">
        <v>50018</v>
      </c>
      <c r="BL64" s="6">
        <f t="shared" si="3"/>
        <v>59.482191780821921</v>
      </c>
    </row>
    <row r="65" spans="1:64" ht="15">
      <c r="A65" s="55">
        <v>61</v>
      </c>
      <c r="B65" s="58" t="s">
        <v>321</v>
      </c>
      <c r="C65" s="27" t="s">
        <v>752</v>
      </c>
      <c r="D65" s="55" t="s">
        <v>233</v>
      </c>
      <c r="E65" s="55" t="s">
        <v>483</v>
      </c>
      <c r="F65" s="55" t="s">
        <v>322</v>
      </c>
      <c r="G65" s="55" t="s">
        <v>165</v>
      </c>
      <c r="H65" s="55" t="s">
        <v>1260</v>
      </c>
      <c r="I65" s="55" t="s">
        <v>152</v>
      </c>
      <c r="J65" s="55" t="s">
        <v>306</v>
      </c>
      <c r="K65" s="55" t="s">
        <v>233</v>
      </c>
      <c r="L65" s="25">
        <v>13493</v>
      </c>
      <c r="M65" s="24">
        <v>18627</v>
      </c>
      <c r="N65" s="24">
        <v>23380</v>
      </c>
      <c r="O65" s="55" t="s">
        <v>98</v>
      </c>
      <c r="P65" s="55" t="s">
        <v>86</v>
      </c>
      <c r="Q65" s="529">
        <v>13514</v>
      </c>
      <c r="R65" s="521">
        <v>13515</v>
      </c>
      <c r="S65" s="522">
        <v>18627</v>
      </c>
      <c r="T65" s="65">
        <f t="shared" si="6"/>
        <v>5113</v>
      </c>
      <c r="U65" s="66">
        <f t="shared" si="5"/>
        <v>14.008219178082191</v>
      </c>
      <c r="V65" s="67">
        <v>49.394520547945206</v>
      </c>
      <c r="W65" s="1" t="s">
        <v>1354</v>
      </c>
      <c r="X65" s="62" t="s">
        <v>803</v>
      </c>
      <c r="Y65" s="62" t="s">
        <v>1268</v>
      </c>
      <c r="Z65" s="62" t="s">
        <v>1267</v>
      </c>
      <c r="AA65" s="62" t="s">
        <v>1267</v>
      </c>
      <c r="AB65" s="62" t="s">
        <v>802</v>
      </c>
      <c r="AC65" s="62" t="s">
        <v>903</v>
      </c>
      <c r="AD65" s="55"/>
      <c r="AX65" s="4"/>
      <c r="BD65" s="533">
        <v>18627</v>
      </c>
      <c r="BE65" s="533">
        <v>13514</v>
      </c>
      <c r="BF65" s="1">
        <f t="shared" si="4"/>
        <v>5113</v>
      </c>
      <c r="BJ65" s="533">
        <v>31989</v>
      </c>
      <c r="BK65" s="533">
        <v>50018</v>
      </c>
      <c r="BL65" s="6">
        <f t="shared" si="3"/>
        <v>49.394520547945206</v>
      </c>
    </row>
    <row r="66" spans="1:64" ht="15">
      <c r="A66" s="55">
        <v>62</v>
      </c>
      <c r="B66" s="58" t="s">
        <v>564</v>
      </c>
      <c r="C66" s="27" t="s">
        <v>753</v>
      </c>
      <c r="D66" s="55" t="s">
        <v>148</v>
      </c>
      <c r="E66" s="55" t="s">
        <v>370</v>
      </c>
      <c r="F66" s="55" t="s">
        <v>1294</v>
      </c>
      <c r="G66" s="55" t="s">
        <v>160</v>
      </c>
      <c r="H66" s="55" t="s">
        <v>1260</v>
      </c>
      <c r="I66" s="55" t="s">
        <v>152</v>
      </c>
      <c r="J66" s="55" t="s">
        <v>306</v>
      </c>
      <c r="K66" s="55" t="s">
        <v>148</v>
      </c>
      <c r="L66" s="25">
        <v>14593</v>
      </c>
      <c r="M66" s="24">
        <v>17531</v>
      </c>
      <c r="N66" s="24">
        <v>19432</v>
      </c>
      <c r="O66" s="55" t="s">
        <v>412</v>
      </c>
      <c r="P66" s="55" t="s">
        <v>95</v>
      </c>
      <c r="Q66" s="529">
        <v>14609</v>
      </c>
      <c r="R66" s="521">
        <v>14610</v>
      </c>
      <c r="S66" s="522">
        <v>17531</v>
      </c>
      <c r="T66" s="65">
        <f t="shared" si="6"/>
        <v>2922</v>
      </c>
      <c r="U66" s="66">
        <f t="shared" si="5"/>
        <v>8.0054794520547947</v>
      </c>
      <c r="V66" s="67">
        <v>57.460273972602742</v>
      </c>
      <c r="W66" s="1" t="s">
        <v>1354</v>
      </c>
      <c r="X66" s="62" t="s">
        <v>799</v>
      </c>
      <c r="Y66" s="62" t="s">
        <v>799</v>
      </c>
      <c r="Z66" s="62" t="s">
        <v>799</v>
      </c>
      <c r="AA66" s="62" t="s">
        <v>799</v>
      </c>
      <c r="AB66" s="62" t="s">
        <v>852</v>
      </c>
      <c r="AC66" s="62" t="s">
        <v>898</v>
      </c>
      <c r="AD66" s="55"/>
      <c r="AX66" s="4"/>
      <c r="BD66" s="533">
        <v>17531</v>
      </c>
      <c r="BE66" s="533">
        <v>14609</v>
      </c>
      <c r="BF66" s="1">
        <f t="shared" si="4"/>
        <v>2922</v>
      </c>
      <c r="BJ66" s="533">
        <v>30145</v>
      </c>
      <c r="BK66" s="533">
        <v>51118</v>
      </c>
      <c r="BL66" s="6">
        <f t="shared" si="3"/>
        <v>57.460273972602742</v>
      </c>
    </row>
    <row r="67" spans="1:64" ht="15">
      <c r="A67" s="55">
        <v>63</v>
      </c>
      <c r="B67" s="58" t="s">
        <v>492</v>
      </c>
      <c r="C67" s="27" t="s">
        <v>754</v>
      </c>
      <c r="D67" s="55" t="s">
        <v>233</v>
      </c>
      <c r="E67" s="55" t="s">
        <v>347</v>
      </c>
      <c r="F67" s="55" t="s">
        <v>1295</v>
      </c>
      <c r="G67" s="55" t="s">
        <v>161</v>
      </c>
      <c r="H67" s="55" t="s">
        <v>1260</v>
      </c>
      <c r="I67" s="55" t="s">
        <v>152</v>
      </c>
      <c r="J67" s="55" t="s">
        <v>308</v>
      </c>
      <c r="K67" s="55" t="s">
        <v>233</v>
      </c>
      <c r="L67" s="25">
        <v>14958</v>
      </c>
      <c r="M67" s="24">
        <v>21000</v>
      </c>
      <c r="N67" s="24">
        <v>32956</v>
      </c>
      <c r="O67" s="55" t="s">
        <v>100</v>
      </c>
      <c r="P67" s="55" t="s">
        <v>80</v>
      </c>
      <c r="Q67" s="529">
        <v>14975</v>
      </c>
      <c r="R67" s="521">
        <v>14976</v>
      </c>
      <c r="S67" s="522">
        <v>21000</v>
      </c>
      <c r="T67" s="65">
        <f t="shared" si="6"/>
        <v>6025</v>
      </c>
      <c r="U67" s="66">
        <f t="shared" si="5"/>
        <v>16.506849315068493</v>
      </c>
      <c r="V67" s="67">
        <v>45.830136986301369</v>
      </c>
      <c r="W67" s="1" t="s">
        <v>1354</v>
      </c>
      <c r="X67" s="62" t="s">
        <v>787</v>
      </c>
      <c r="Y67" s="62" t="s">
        <v>787</v>
      </c>
      <c r="Z67" s="62" t="s">
        <v>1267</v>
      </c>
      <c r="AA67" s="62" t="s">
        <v>1267</v>
      </c>
      <c r="AB67" s="62" t="s">
        <v>850</v>
      </c>
      <c r="AC67" s="62" t="s">
        <v>897</v>
      </c>
      <c r="AD67" s="55"/>
      <c r="AX67" s="4"/>
      <c r="BD67" s="533">
        <v>21000</v>
      </c>
      <c r="BE67" s="533">
        <v>14975</v>
      </c>
      <c r="BF67" s="1">
        <f t="shared" si="4"/>
        <v>6025</v>
      </c>
      <c r="BJ67" s="533">
        <v>34755</v>
      </c>
      <c r="BK67" s="533">
        <v>51483</v>
      </c>
      <c r="BL67" s="6">
        <f t="shared" si="3"/>
        <v>45.830136986301369</v>
      </c>
    </row>
    <row r="68" spans="1:64" ht="15">
      <c r="A68" s="55">
        <v>64</v>
      </c>
      <c r="B68" s="58" t="s">
        <v>476</v>
      </c>
      <c r="C68" s="27" t="s">
        <v>755</v>
      </c>
      <c r="D68" s="55" t="s">
        <v>233</v>
      </c>
      <c r="E68" s="55" t="s">
        <v>435</v>
      </c>
      <c r="F68" s="55" t="s">
        <v>455</v>
      </c>
      <c r="G68" s="55" t="s">
        <v>162</v>
      </c>
      <c r="H68" s="55" t="s">
        <v>1260</v>
      </c>
      <c r="I68" s="55" t="s">
        <v>152</v>
      </c>
      <c r="J68" s="55" t="s">
        <v>308</v>
      </c>
      <c r="K68" s="55" t="s">
        <v>144</v>
      </c>
      <c r="L68" s="25">
        <v>16050</v>
      </c>
      <c r="M68" s="24">
        <v>18627</v>
      </c>
      <c r="N68" s="24">
        <v>21110</v>
      </c>
      <c r="O68" s="55" t="s">
        <v>101</v>
      </c>
      <c r="P68" s="55" t="s">
        <v>82</v>
      </c>
      <c r="Q68" s="529">
        <v>16070</v>
      </c>
      <c r="R68" s="521">
        <v>16071</v>
      </c>
      <c r="S68" s="522">
        <v>18627</v>
      </c>
      <c r="T68" s="65">
        <f t="shared" si="6"/>
        <v>2557</v>
      </c>
      <c r="U68" s="66">
        <f t="shared" si="5"/>
        <v>7.0054794520547947</v>
      </c>
      <c r="V68" s="67">
        <v>51.301369863013697</v>
      </c>
      <c r="W68" s="1" t="s">
        <v>1354</v>
      </c>
      <c r="X68" s="62" t="s">
        <v>787</v>
      </c>
      <c r="Y68" s="62" t="s">
        <v>787</v>
      </c>
      <c r="Z68" s="62" t="s">
        <v>1267</v>
      </c>
      <c r="AA68" s="62" t="s">
        <v>1267</v>
      </c>
      <c r="AB68" s="62" t="s">
        <v>851</v>
      </c>
      <c r="AC68" s="62" t="s">
        <v>906</v>
      </c>
      <c r="AD68" s="55"/>
      <c r="AX68" s="4"/>
      <c r="BD68" s="533">
        <v>18627</v>
      </c>
      <c r="BE68" s="533">
        <v>16070</v>
      </c>
      <c r="BF68" s="1">
        <f t="shared" si="4"/>
        <v>2557</v>
      </c>
      <c r="BJ68" s="533">
        <v>33850</v>
      </c>
      <c r="BK68" s="533">
        <v>52575</v>
      </c>
      <c r="BL68" s="6">
        <f t="shared" si="3"/>
        <v>51.301369863013697</v>
      </c>
    </row>
    <row r="69" spans="1:64" ht="15">
      <c r="A69" s="55">
        <v>65</v>
      </c>
      <c r="B69" s="58" t="s">
        <v>418</v>
      </c>
      <c r="C69" s="27" t="s">
        <v>756</v>
      </c>
      <c r="D69" s="55" t="s">
        <v>147</v>
      </c>
      <c r="E69" s="55" t="s">
        <v>372</v>
      </c>
      <c r="F69" s="55" t="s">
        <v>249</v>
      </c>
      <c r="G69" s="55" t="s">
        <v>162</v>
      </c>
      <c r="H69" s="55" t="s">
        <v>1260</v>
      </c>
      <c r="I69" s="55" t="s">
        <v>153</v>
      </c>
      <c r="J69" s="55" t="s">
        <v>306</v>
      </c>
      <c r="K69" s="55" t="s">
        <v>344</v>
      </c>
      <c r="L69" s="25">
        <v>17058</v>
      </c>
      <c r="M69" s="24" t="s">
        <v>385</v>
      </c>
      <c r="N69" s="24">
        <v>18605</v>
      </c>
      <c r="O69" s="55" t="s">
        <v>102</v>
      </c>
      <c r="P69" s="55" t="s">
        <v>87</v>
      </c>
      <c r="Q69" s="529">
        <v>17079</v>
      </c>
      <c r="R69" s="521">
        <v>17090</v>
      </c>
      <c r="S69" s="522">
        <v>18592</v>
      </c>
      <c r="T69" s="65">
        <f t="shared" si="6"/>
        <v>1503</v>
      </c>
      <c r="U69" s="66">
        <f t="shared" ref="U69:U100" si="7">SUM(T69/365)</f>
        <v>4.117808219178082</v>
      </c>
      <c r="V69" s="67">
        <v>65.035616438356158</v>
      </c>
      <c r="W69" s="1" t="s">
        <v>1353</v>
      </c>
      <c r="X69" s="62" t="s">
        <v>787</v>
      </c>
      <c r="Y69" s="62" t="s">
        <v>787</v>
      </c>
      <c r="Z69" s="62" t="s">
        <v>1267</v>
      </c>
      <c r="AA69" s="62" t="s">
        <v>1267</v>
      </c>
      <c r="AB69" s="62" t="s">
        <v>834</v>
      </c>
      <c r="AC69" s="62" t="s">
        <v>897</v>
      </c>
      <c r="AD69" s="55" t="s">
        <v>258</v>
      </c>
      <c r="AX69" s="4"/>
      <c r="BD69" s="533">
        <v>18592</v>
      </c>
      <c r="BE69" s="533">
        <v>17089</v>
      </c>
      <c r="BF69" s="1">
        <f t="shared" si="4"/>
        <v>1503</v>
      </c>
      <c r="BJ69" s="533">
        <v>29845</v>
      </c>
      <c r="BK69" s="533">
        <v>53583</v>
      </c>
      <c r="BL69" s="6">
        <f t="shared" si="3"/>
        <v>65.035616438356158</v>
      </c>
    </row>
    <row r="70" spans="1:64" ht="15">
      <c r="A70" s="55">
        <v>66</v>
      </c>
      <c r="B70" s="58" t="s">
        <v>255</v>
      </c>
      <c r="C70" s="27" t="s">
        <v>757</v>
      </c>
      <c r="D70" s="55" t="s">
        <v>261</v>
      </c>
      <c r="E70" s="55" t="s">
        <v>256</v>
      </c>
      <c r="F70" s="55" t="s">
        <v>1296</v>
      </c>
      <c r="G70" s="55" t="s">
        <v>161</v>
      </c>
      <c r="H70" s="55" t="s">
        <v>1260</v>
      </c>
      <c r="I70" s="55" t="s">
        <v>152</v>
      </c>
      <c r="J70" s="55" t="s">
        <v>306</v>
      </c>
      <c r="K70" s="55" t="s">
        <v>145</v>
      </c>
      <c r="L70" s="25">
        <v>17513</v>
      </c>
      <c r="M70" s="24"/>
      <c r="N70" s="24">
        <v>20030</v>
      </c>
      <c r="O70" s="55" t="s">
        <v>97</v>
      </c>
      <c r="P70" s="55" t="s">
        <v>112</v>
      </c>
      <c r="Q70" s="529">
        <v>17531</v>
      </c>
      <c r="R70" s="521">
        <v>17532</v>
      </c>
      <c r="S70" s="522">
        <v>20030</v>
      </c>
      <c r="T70" s="65">
        <f t="shared" ref="T70:T112" si="8">SUM(BF70)</f>
        <v>2499</v>
      </c>
      <c r="U70" s="66">
        <f t="shared" si="7"/>
        <v>6.8465753424657532</v>
      </c>
      <c r="V70" s="67">
        <v>54.6</v>
      </c>
      <c r="W70" s="1" t="s">
        <v>1354</v>
      </c>
      <c r="X70" s="62" t="s">
        <v>787</v>
      </c>
      <c r="Y70" s="62" t="s">
        <v>787</v>
      </c>
      <c r="Z70" s="62" t="s">
        <v>1267</v>
      </c>
      <c r="AA70" s="62" t="s">
        <v>1267</v>
      </c>
      <c r="AB70" s="62" t="s">
        <v>847</v>
      </c>
      <c r="AC70" s="62" t="s">
        <v>906</v>
      </c>
      <c r="AD70" s="55"/>
      <c r="AX70" s="4"/>
      <c r="BD70" s="533">
        <v>20030</v>
      </c>
      <c r="BE70" s="533">
        <v>17531</v>
      </c>
      <c r="BF70" s="1">
        <f t="shared" ref="BF70:BF123" si="9">SUM(BD70,-BE70)</f>
        <v>2499</v>
      </c>
      <c r="BJ70" s="533">
        <v>34109</v>
      </c>
      <c r="BK70" s="533">
        <v>54038</v>
      </c>
      <c r="BL70" s="6">
        <f t="shared" ref="BL70:BL123" si="10">SUM(BK70,-BJ70)/365</f>
        <v>54.6</v>
      </c>
    </row>
    <row r="71" spans="1:64" ht="15">
      <c r="A71" s="55">
        <v>67</v>
      </c>
      <c r="B71" s="58" t="s">
        <v>408</v>
      </c>
      <c r="C71" s="27" t="s">
        <v>758</v>
      </c>
      <c r="D71" s="55" t="s">
        <v>148</v>
      </c>
      <c r="E71" s="55" t="s">
        <v>370</v>
      </c>
      <c r="F71" s="55" t="s">
        <v>587</v>
      </c>
      <c r="G71" s="55" t="s">
        <v>160</v>
      </c>
      <c r="H71" s="55" t="s">
        <v>1260</v>
      </c>
      <c r="I71" s="55" t="s">
        <v>152</v>
      </c>
      <c r="J71" s="55" t="s">
        <v>306</v>
      </c>
      <c r="K71" s="55" t="s">
        <v>148</v>
      </c>
      <c r="L71" s="25">
        <v>17514</v>
      </c>
      <c r="M71" s="24" t="s">
        <v>390</v>
      </c>
      <c r="N71" s="24">
        <v>25903</v>
      </c>
      <c r="O71" s="55" t="s">
        <v>96</v>
      </c>
      <c r="P71" s="55" t="s">
        <v>88</v>
      </c>
      <c r="Q71" s="529">
        <v>17531</v>
      </c>
      <c r="R71" s="521">
        <v>17532</v>
      </c>
      <c r="S71" s="522">
        <v>18293</v>
      </c>
      <c r="T71" s="65">
        <f t="shared" si="8"/>
        <v>762</v>
      </c>
      <c r="U71" s="66">
        <f t="shared" si="7"/>
        <v>2.0876712328767124</v>
      </c>
      <c r="V71" s="67">
        <v>54.4</v>
      </c>
      <c r="W71" s="1" t="s">
        <v>1354</v>
      </c>
      <c r="X71" s="62" t="s">
        <v>814</v>
      </c>
      <c r="Y71" s="62" t="s">
        <v>812</v>
      </c>
      <c r="Z71" s="62" t="s">
        <v>815</v>
      </c>
      <c r="AA71" s="62" t="s">
        <v>1267</v>
      </c>
      <c r="AB71" s="62" t="s">
        <v>853</v>
      </c>
      <c r="AC71" s="62" t="s">
        <v>906</v>
      </c>
      <c r="AD71" s="55" t="s">
        <v>32</v>
      </c>
      <c r="AX71" s="4"/>
      <c r="BD71" s="533">
        <v>18293</v>
      </c>
      <c r="BE71" s="533">
        <v>17531</v>
      </c>
      <c r="BF71" s="1">
        <f t="shared" si="9"/>
        <v>762</v>
      </c>
      <c r="BJ71" s="533">
        <v>34182</v>
      </c>
      <c r="BK71" s="533">
        <v>54038</v>
      </c>
      <c r="BL71" s="6">
        <f t="shared" si="10"/>
        <v>54.4</v>
      </c>
    </row>
    <row r="72" spans="1:64" ht="15">
      <c r="A72" s="55">
        <v>68</v>
      </c>
      <c r="B72" s="58" t="s">
        <v>594</v>
      </c>
      <c r="C72" s="27" t="s">
        <v>759</v>
      </c>
      <c r="D72" s="55" t="s">
        <v>233</v>
      </c>
      <c r="E72" s="55" t="s">
        <v>370</v>
      </c>
      <c r="F72" s="55" t="s">
        <v>1297</v>
      </c>
      <c r="G72" s="55" t="s">
        <v>160</v>
      </c>
      <c r="H72" s="55" t="s">
        <v>1260</v>
      </c>
      <c r="I72" s="55" t="s">
        <v>152</v>
      </c>
      <c r="J72" s="55" t="s">
        <v>306</v>
      </c>
      <c r="K72" s="55" t="s">
        <v>233</v>
      </c>
      <c r="L72" s="25">
        <v>18253</v>
      </c>
      <c r="M72" s="24">
        <v>20453</v>
      </c>
      <c r="N72" s="24">
        <v>24249</v>
      </c>
      <c r="O72" s="55" t="s">
        <v>95</v>
      </c>
      <c r="P72" s="55" t="s">
        <v>81</v>
      </c>
      <c r="Q72" s="529" t="s">
        <v>390</v>
      </c>
      <c r="R72" s="521">
        <v>18263</v>
      </c>
      <c r="S72" s="522">
        <v>20453</v>
      </c>
      <c r="T72" s="65">
        <f t="shared" si="8"/>
        <v>2160</v>
      </c>
      <c r="U72" s="66">
        <f t="shared" si="7"/>
        <v>5.9178082191780819</v>
      </c>
      <c r="V72" s="67">
        <v>61.484931506849314</v>
      </c>
      <c r="W72" s="1" t="s">
        <v>1354</v>
      </c>
      <c r="X72" s="62" t="s">
        <v>809</v>
      </c>
      <c r="Y72" s="62" t="s">
        <v>809</v>
      </c>
      <c r="Z72" s="62" t="s">
        <v>1267</v>
      </c>
      <c r="AA72" s="62" t="s">
        <v>1267</v>
      </c>
      <c r="AB72" s="62" t="s">
        <v>843</v>
      </c>
      <c r="AC72" s="62" t="s">
        <v>903</v>
      </c>
      <c r="AD72" s="55"/>
      <c r="AX72" s="4"/>
      <c r="BD72" s="533">
        <v>20453</v>
      </c>
      <c r="BE72" s="533">
        <v>18293</v>
      </c>
      <c r="BF72" s="1">
        <f t="shared" si="9"/>
        <v>2160</v>
      </c>
      <c r="BJ72" s="533">
        <v>32336</v>
      </c>
      <c r="BK72" s="533">
        <v>54778</v>
      </c>
      <c r="BL72" s="6">
        <f t="shared" si="10"/>
        <v>61.484931506849314</v>
      </c>
    </row>
    <row r="73" spans="1:64" ht="15">
      <c r="A73" s="55">
        <v>69</v>
      </c>
      <c r="B73" s="58" t="s">
        <v>391</v>
      </c>
      <c r="C73" s="27" t="s">
        <v>760</v>
      </c>
      <c r="D73" s="55" t="s">
        <v>147</v>
      </c>
      <c r="E73" s="55" t="s">
        <v>483</v>
      </c>
      <c r="F73" s="55" t="s">
        <v>359</v>
      </c>
      <c r="G73" s="55" t="s">
        <v>165</v>
      </c>
      <c r="H73" s="55" t="s">
        <v>1260</v>
      </c>
      <c r="I73" s="55" t="s">
        <v>153</v>
      </c>
      <c r="J73" s="55" t="s">
        <v>306</v>
      </c>
      <c r="K73" s="55" t="s">
        <v>1270</v>
      </c>
      <c r="L73" s="25">
        <v>18612</v>
      </c>
      <c r="M73" s="24">
        <v>20453</v>
      </c>
      <c r="N73" s="24">
        <v>21488</v>
      </c>
      <c r="O73" s="55" t="s">
        <v>94</v>
      </c>
      <c r="P73" s="55" t="s">
        <v>79</v>
      </c>
      <c r="Q73" s="529" t="s">
        <v>385</v>
      </c>
      <c r="R73" s="521">
        <v>18612</v>
      </c>
      <c r="S73" s="522">
        <v>20453</v>
      </c>
      <c r="T73" s="65">
        <f t="shared" si="8"/>
        <v>1842</v>
      </c>
      <c r="U73" s="66">
        <f t="shared" si="7"/>
        <v>5.0465753424657533</v>
      </c>
      <c r="V73" s="67">
        <v>58.895890410958906</v>
      </c>
      <c r="W73" s="1" t="s">
        <v>1354</v>
      </c>
      <c r="X73" s="62" t="s">
        <v>787</v>
      </c>
      <c r="Y73" s="62" t="s">
        <v>787</v>
      </c>
      <c r="Z73" s="62" t="s">
        <v>1267</v>
      </c>
      <c r="AA73" s="62" t="s">
        <v>1267</v>
      </c>
      <c r="AB73" s="62" t="s">
        <v>834</v>
      </c>
      <c r="AC73" s="62" t="s">
        <v>897</v>
      </c>
      <c r="AD73" s="55"/>
      <c r="AX73" s="4"/>
      <c r="BD73" s="533">
        <v>20453</v>
      </c>
      <c r="BE73" s="533">
        <v>18611</v>
      </c>
      <c r="BF73" s="1">
        <f t="shared" si="9"/>
        <v>1842</v>
      </c>
      <c r="BJ73" s="533">
        <v>33640</v>
      </c>
      <c r="BK73" s="533">
        <v>55137</v>
      </c>
      <c r="BL73" s="6">
        <f t="shared" si="10"/>
        <v>58.895890410958906</v>
      </c>
    </row>
    <row r="74" spans="1:64" ht="15">
      <c r="A74" s="55">
        <v>70</v>
      </c>
      <c r="B74" s="58" t="s">
        <v>440</v>
      </c>
      <c r="C74" s="27">
        <v>321</v>
      </c>
      <c r="D74" s="55" t="s">
        <v>233</v>
      </c>
      <c r="E74" s="55" t="s">
        <v>435</v>
      </c>
      <c r="F74" s="55" t="s">
        <v>441</v>
      </c>
      <c r="G74" s="55" t="s">
        <v>162</v>
      </c>
      <c r="H74" s="55" t="s">
        <v>1260</v>
      </c>
      <c r="I74" s="55" t="s">
        <v>152</v>
      </c>
      <c r="J74" s="55" t="s">
        <v>497</v>
      </c>
      <c r="K74" s="55" t="s">
        <v>144</v>
      </c>
      <c r="L74" s="25">
        <v>18612</v>
      </c>
      <c r="M74" s="24" t="s">
        <v>474</v>
      </c>
      <c r="N74" s="24">
        <v>26882</v>
      </c>
      <c r="O74" s="55" t="s">
        <v>93</v>
      </c>
      <c r="P74" s="55" t="s">
        <v>78</v>
      </c>
      <c r="Q74" s="529">
        <v>18627</v>
      </c>
      <c r="R74" s="521">
        <v>18628</v>
      </c>
      <c r="S74" s="522">
        <v>22977</v>
      </c>
      <c r="T74" s="65">
        <f t="shared" si="8"/>
        <v>4350</v>
      </c>
      <c r="U74" s="66">
        <f t="shared" si="7"/>
        <v>11.917808219178083</v>
      </c>
      <c r="V74" s="67">
        <v>50.112328767123287</v>
      </c>
      <c r="W74" s="1" t="s">
        <v>1354</v>
      </c>
      <c r="X74" s="62" t="s">
        <v>1085</v>
      </c>
      <c r="Y74" s="62" t="s">
        <v>1085</v>
      </c>
      <c r="Z74" s="62" t="s">
        <v>805</v>
      </c>
      <c r="AA74" s="62" t="s">
        <v>805</v>
      </c>
      <c r="AB74" s="62" t="s">
        <v>854</v>
      </c>
      <c r="AC74" s="62" t="s">
        <v>904</v>
      </c>
      <c r="AD74" s="55"/>
      <c r="AX74" s="4"/>
      <c r="BD74" s="533">
        <v>22977</v>
      </c>
      <c r="BE74" s="533">
        <v>18627</v>
      </c>
      <c r="BF74" s="1">
        <f t="shared" si="9"/>
        <v>4350</v>
      </c>
      <c r="BJ74" s="533">
        <v>321</v>
      </c>
      <c r="BK74" s="533">
        <v>18612</v>
      </c>
      <c r="BL74" s="6">
        <f t="shared" si="10"/>
        <v>50.112328767123287</v>
      </c>
    </row>
    <row r="75" spans="1:64" ht="15">
      <c r="A75" s="55">
        <v>71</v>
      </c>
      <c r="B75" s="58" t="s">
        <v>330</v>
      </c>
      <c r="C75" s="27" t="s">
        <v>1328</v>
      </c>
      <c r="D75" s="55" t="s">
        <v>147</v>
      </c>
      <c r="E75" s="55" t="s">
        <v>526</v>
      </c>
      <c r="F75" s="55" t="s">
        <v>331</v>
      </c>
      <c r="G75" s="55" t="s">
        <v>163</v>
      </c>
      <c r="H75" s="55" t="s">
        <v>1260</v>
      </c>
      <c r="I75" s="55" t="s">
        <v>153</v>
      </c>
      <c r="J75" s="55" t="s">
        <v>310</v>
      </c>
      <c r="K75" s="55" t="s">
        <v>1270</v>
      </c>
      <c r="L75" s="25">
        <v>18612</v>
      </c>
      <c r="M75" s="24">
        <v>20453</v>
      </c>
      <c r="N75" s="24">
        <v>23625</v>
      </c>
      <c r="O75" s="55" t="s">
        <v>92</v>
      </c>
      <c r="P75" s="55" t="s">
        <v>76</v>
      </c>
      <c r="Q75" s="529">
        <v>18627</v>
      </c>
      <c r="R75" s="521">
        <v>18628</v>
      </c>
      <c r="S75" s="522">
        <v>20453</v>
      </c>
      <c r="T75" s="65">
        <f t="shared" si="8"/>
        <v>1826</v>
      </c>
      <c r="U75" s="66">
        <f t="shared" si="7"/>
        <v>5.0027397260273974</v>
      </c>
      <c r="V75" s="67">
        <v>52.575342465753423</v>
      </c>
      <c r="W75" s="1" t="s">
        <v>1354</v>
      </c>
      <c r="X75" s="62" t="s">
        <v>787</v>
      </c>
      <c r="Y75" s="62" t="s">
        <v>787</v>
      </c>
      <c r="Z75" s="62" t="s">
        <v>1267</v>
      </c>
      <c r="AA75" s="62" t="s">
        <v>1267</v>
      </c>
      <c r="AB75" s="62" t="s">
        <v>847</v>
      </c>
      <c r="AC75" s="62" t="s">
        <v>906</v>
      </c>
      <c r="AD75" s="55"/>
      <c r="AX75" s="4"/>
      <c r="BD75" s="533">
        <v>20453</v>
      </c>
      <c r="BE75" s="533">
        <v>18627</v>
      </c>
      <c r="BF75" s="1">
        <f t="shared" si="9"/>
        <v>1826</v>
      </c>
      <c r="BJ75" s="533">
        <v>35947</v>
      </c>
      <c r="BK75" s="533">
        <v>55137</v>
      </c>
      <c r="BL75" s="6">
        <f t="shared" si="10"/>
        <v>52.575342465753423</v>
      </c>
    </row>
    <row r="76" spans="1:64" ht="15">
      <c r="A76" s="55">
        <v>72</v>
      </c>
      <c r="B76" s="58" t="s">
        <v>407</v>
      </c>
      <c r="C76" s="27" t="s">
        <v>761</v>
      </c>
      <c r="D76" s="55" t="s">
        <v>261</v>
      </c>
      <c r="E76" s="55" t="s">
        <v>256</v>
      </c>
      <c r="F76" s="55" t="s">
        <v>1298</v>
      </c>
      <c r="G76" s="55" t="s">
        <v>161</v>
      </c>
      <c r="H76" s="55" t="s">
        <v>1260</v>
      </c>
      <c r="I76" s="55" t="s">
        <v>152</v>
      </c>
      <c r="J76" s="55" t="s">
        <v>306</v>
      </c>
      <c r="K76" s="55" t="s">
        <v>145</v>
      </c>
      <c r="L76" s="25">
        <v>20068</v>
      </c>
      <c r="M76" s="24">
        <v>22645</v>
      </c>
      <c r="N76" s="24">
        <v>29896</v>
      </c>
      <c r="O76" s="55" t="s">
        <v>91</v>
      </c>
      <c r="P76" s="55" t="s">
        <v>73</v>
      </c>
      <c r="Q76" s="530">
        <v>20030</v>
      </c>
      <c r="R76" s="521">
        <v>20068</v>
      </c>
      <c r="S76" s="522">
        <v>22645</v>
      </c>
      <c r="T76" s="65">
        <f t="shared" si="8"/>
        <v>2578</v>
      </c>
      <c r="U76" s="66">
        <f t="shared" si="7"/>
        <v>7.0630136986301366</v>
      </c>
      <c r="V76" s="67">
        <v>59.712328767123289</v>
      </c>
      <c r="W76" s="1" t="s">
        <v>1354</v>
      </c>
      <c r="X76" s="62" t="s">
        <v>816</v>
      </c>
      <c r="Y76" s="62" t="s">
        <v>816</v>
      </c>
      <c r="Z76" s="62" t="s">
        <v>1267</v>
      </c>
      <c r="AA76" s="62" t="s">
        <v>1267</v>
      </c>
      <c r="AB76" s="62" t="s">
        <v>855</v>
      </c>
      <c r="AC76" s="62" t="s">
        <v>907</v>
      </c>
      <c r="AD76" s="55"/>
      <c r="AX76" s="4"/>
      <c r="BD76" s="533">
        <v>22645</v>
      </c>
      <c r="BE76" s="533">
        <v>20067</v>
      </c>
      <c r="BF76" s="1">
        <f t="shared" si="9"/>
        <v>2578</v>
      </c>
      <c r="BH76" s="2">
        <v>22645</v>
      </c>
      <c r="BI76" s="2">
        <v>20068</v>
      </c>
      <c r="BJ76" s="533">
        <v>34798</v>
      </c>
      <c r="BK76" s="533">
        <v>56593</v>
      </c>
      <c r="BL76" s="6">
        <f t="shared" si="10"/>
        <v>59.712328767123289</v>
      </c>
    </row>
    <row r="77" spans="1:64" ht="15">
      <c r="A77" s="55">
        <v>73</v>
      </c>
      <c r="B77" s="58" t="s">
        <v>420</v>
      </c>
      <c r="C77" s="27" t="s">
        <v>1329</v>
      </c>
      <c r="D77" s="55" t="s">
        <v>147</v>
      </c>
      <c r="E77" s="55" t="s">
        <v>244</v>
      </c>
      <c r="F77" s="55" t="s">
        <v>421</v>
      </c>
      <c r="G77" s="55" t="s">
        <v>161</v>
      </c>
      <c r="H77" s="55" t="s">
        <v>1260</v>
      </c>
      <c r="I77" s="55" t="s">
        <v>153</v>
      </c>
      <c r="J77" s="55" t="s">
        <v>308</v>
      </c>
      <c r="K77" s="55" t="s">
        <v>1270</v>
      </c>
      <c r="L77" s="25">
        <v>20439</v>
      </c>
      <c r="M77" s="24" t="s">
        <v>471</v>
      </c>
      <c r="N77" s="24">
        <v>22272</v>
      </c>
      <c r="O77" s="55" t="s">
        <v>203</v>
      </c>
      <c r="P77" s="55" t="s">
        <v>77</v>
      </c>
      <c r="Q77" s="529">
        <v>20453</v>
      </c>
      <c r="R77" s="521">
        <v>20454</v>
      </c>
      <c r="S77" s="522">
        <v>21430</v>
      </c>
      <c r="T77" s="65">
        <f t="shared" si="8"/>
        <v>977</v>
      </c>
      <c r="U77" s="66">
        <f t="shared" si="7"/>
        <v>2.6767123287671235</v>
      </c>
      <c r="V77" s="67">
        <v>57.290410958904111</v>
      </c>
      <c r="W77" s="1" t="s">
        <v>1353</v>
      </c>
      <c r="X77" s="62" t="s">
        <v>787</v>
      </c>
      <c r="Y77" s="62" t="s">
        <v>787</v>
      </c>
      <c r="Z77" s="62" t="s">
        <v>1267</v>
      </c>
      <c r="AA77" s="62" t="s">
        <v>1267</v>
      </c>
      <c r="AB77" s="62" t="s">
        <v>834</v>
      </c>
      <c r="AC77" s="62" t="s">
        <v>897</v>
      </c>
      <c r="AD77" s="55"/>
      <c r="AX77" s="4"/>
      <c r="BD77" s="533">
        <v>21430</v>
      </c>
      <c r="BE77" s="533">
        <v>20453</v>
      </c>
      <c r="BF77" s="1">
        <f t="shared" si="9"/>
        <v>977</v>
      </c>
      <c r="BH77" s="1">
        <v>3</v>
      </c>
      <c r="BJ77" s="533">
        <v>36053</v>
      </c>
      <c r="BK77" s="533">
        <v>56964</v>
      </c>
      <c r="BL77" s="6">
        <f t="shared" si="10"/>
        <v>57.290410958904111</v>
      </c>
    </row>
    <row r="78" spans="1:64" ht="15">
      <c r="A78" s="55">
        <v>74</v>
      </c>
      <c r="B78" s="58" t="s">
        <v>585</v>
      </c>
      <c r="C78" s="27" t="s">
        <v>1330</v>
      </c>
      <c r="D78" s="55" t="s">
        <v>148</v>
      </c>
      <c r="E78" s="55" t="s">
        <v>586</v>
      </c>
      <c r="F78" s="55" t="s">
        <v>587</v>
      </c>
      <c r="G78" s="55" t="s">
        <v>160</v>
      </c>
      <c r="H78" s="55" t="s">
        <v>1260</v>
      </c>
      <c r="I78" s="55" t="s">
        <v>157</v>
      </c>
      <c r="J78" s="55" t="s">
        <v>306</v>
      </c>
      <c r="K78" s="55" t="s">
        <v>148</v>
      </c>
      <c r="L78" s="25">
        <v>20439</v>
      </c>
      <c r="M78" s="24">
        <v>24137</v>
      </c>
      <c r="N78" s="24">
        <v>31562</v>
      </c>
      <c r="O78" s="55" t="s">
        <v>88</v>
      </c>
      <c r="P78" s="55" t="s">
        <v>74</v>
      </c>
      <c r="Q78" s="529">
        <v>20453</v>
      </c>
      <c r="R78" s="521">
        <v>20454</v>
      </c>
      <c r="S78" s="522">
        <v>24137</v>
      </c>
      <c r="T78" s="65">
        <f t="shared" si="8"/>
        <v>3684</v>
      </c>
      <c r="U78" s="66">
        <f t="shared" si="7"/>
        <v>10.093150684931507</v>
      </c>
      <c r="V78" s="67">
        <v>57.915068493150685</v>
      </c>
      <c r="W78" s="1" t="s">
        <v>1354</v>
      </c>
      <c r="X78" s="62" t="s">
        <v>813</v>
      </c>
      <c r="Y78" s="62" t="s">
        <v>813</v>
      </c>
      <c r="Z78" s="62" t="s">
        <v>1267</v>
      </c>
      <c r="AA78" s="62" t="s">
        <v>1267</v>
      </c>
      <c r="AB78" s="62" t="s">
        <v>856</v>
      </c>
      <c r="AC78" s="62" t="s">
        <v>900</v>
      </c>
      <c r="AD78" s="55"/>
      <c r="AX78" s="4"/>
      <c r="BD78" s="533">
        <v>24137</v>
      </c>
      <c r="BE78" s="533">
        <v>20453</v>
      </c>
      <c r="BF78" s="1">
        <f t="shared" si="9"/>
        <v>3684</v>
      </c>
      <c r="BJ78" s="533">
        <v>35825</v>
      </c>
      <c r="BK78" s="533">
        <v>56964</v>
      </c>
      <c r="BL78" s="6">
        <f t="shared" si="10"/>
        <v>57.915068493150685</v>
      </c>
    </row>
    <row r="79" spans="1:64" ht="15">
      <c r="A79" s="55">
        <v>75</v>
      </c>
      <c r="B79" s="58" t="s">
        <v>448</v>
      </c>
      <c r="C79" s="27">
        <v>2222</v>
      </c>
      <c r="D79" s="55" t="s">
        <v>147</v>
      </c>
      <c r="E79" s="55" t="s">
        <v>449</v>
      </c>
      <c r="F79" s="55" t="s">
        <v>450</v>
      </c>
      <c r="G79" s="55" t="s">
        <v>167</v>
      </c>
      <c r="H79" s="55" t="s">
        <v>1260</v>
      </c>
      <c r="I79" s="55" t="s">
        <v>153</v>
      </c>
      <c r="J79" s="55" t="s">
        <v>306</v>
      </c>
      <c r="K79" s="55" t="s">
        <v>1270</v>
      </c>
      <c r="L79" s="25">
        <v>20439</v>
      </c>
      <c r="M79" s="24">
        <v>24836</v>
      </c>
      <c r="N79" s="24">
        <v>31741</v>
      </c>
      <c r="O79" s="55" t="s">
        <v>87</v>
      </c>
      <c r="P79" s="55" t="s">
        <v>67</v>
      </c>
      <c r="Q79" s="529">
        <v>20453</v>
      </c>
      <c r="R79" s="521">
        <v>20454</v>
      </c>
      <c r="S79" s="522">
        <v>24836</v>
      </c>
      <c r="T79" s="65">
        <f t="shared" si="8"/>
        <v>4383</v>
      </c>
      <c r="U79" s="66">
        <f t="shared" si="7"/>
        <v>12.008219178082191</v>
      </c>
      <c r="V79" s="67">
        <v>49.909589041095892</v>
      </c>
      <c r="W79" s="1" t="s">
        <v>1353</v>
      </c>
      <c r="X79" s="62" t="s">
        <v>787</v>
      </c>
      <c r="Y79" s="62" t="s">
        <v>787</v>
      </c>
      <c r="Z79" s="62" t="s">
        <v>1267</v>
      </c>
      <c r="AA79" s="62" t="s">
        <v>1267</v>
      </c>
      <c r="AB79" s="62" t="s">
        <v>857</v>
      </c>
      <c r="AC79" s="62" t="s">
        <v>900</v>
      </c>
      <c r="AD79" s="55"/>
      <c r="AX79" s="4"/>
      <c r="BD79" s="533">
        <v>24836</v>
      </c>
      <c r="BE79" s="533">
        <v>20453</v>
      </c>
      <c r="BF79" s="1">
        <f t="shared" si="9"/>
        <v>4383</v>
      </c>
      <c r="BJ79" s="533">
        <v>2222</v>
      </c>
      <c r="BK79" s="533">
        <v>20439</v>
      </c>
      <c r="BL79" s="6">
        <f t="shared" si="10"/>
        <v>49.909589041095892</v>
      </c>
    </row>
    <row r="80" spans="1:64" ht="15">
      <c r="A80" s="55">
        <v>76</v>
      </c>
      <c r="B80" s="58" t="s">
        <v>540</v>
      </c>
      <c r="C80" s="27">
        <v>3582</v>
      </c>
      <c r="D80" s="55" t="s">
        <v>148</v>
      </c>
      <c r="E80" s="55" t="s">
        <v>541</v>
      </c>
      <c r="F80" s="55" t="s">
        <v>1299</v>
      </c>
      <c r="G80" s="55" t="s">
        <v>164</v>
      </c>
      <c r="H80" s="55" t="s">
        <v>1260</v>
      </c>
      <c r="I80" s="55" t="s">
        <v>152</v>
      </c>
      <c r="J80" s="55" t="s">
        <v>306</v>
      </c>
      <c r="K80" s="55" t="s">
        <v>148</v>
      </c>
      <c r="L80" s="25">
        <v>20439</v>
      </c>
      <c r="M80" s="24">
        <v>25567</v>
      </c>
      <c r="N80" s="24">
        <v>36067</v>
      </c>
      <c r="O80" s="55" t="s">
        <v>86</v>
      </c>
      <c r="P80" s="55" t="s">
        <v>70</v>
      </c>
      <c r="Q80" s="529">
        <v>20453</v>
      </c>
      <c r="R80" s="521">
        <v>20454</v>
      </c>
      <c r="S80" s="522">
        <v>25567</v>
      </c>
      <c r="T80" s="65">
        <f>SUM(BF80)</f>
        <v>5114</v>
      </c>
      <c r="U80" s="66">
        <f t="shared" si="7"/>
        <v>14.010958904109589</v>
      </c>
      <c r="V80" s="67">
        <v>46.183561643835617</v>
      </c>
      <c r="W80" s="1" t="s">
        <v>1354</v>
      </c>
      <c r="X80" s="62" t="s">
        <v>787</v>
      </c>
      <c r="Y80" s="62" t="s">
        <v>787</v>
      </c>
      <c r="Z80" s="62" t="s">
        <v>1267</v>
      </c>
      <c r="AA80" s="62" t="s">
        <v>1267</v>
      </c>
      <c r="AB80" s="62" t="s">
        <v>858</v>
      </c>
      <c r="AC80" s="62" t="s">
        <v>907</v>
      </c>
      <c r="AD80" s="55"/>
      <c r="AX80" s="4"/>
      <c r="BD80" s="533">
        <v>25567</v>
      </c>
      <c r="BE80" s="533">
        <v>20453</v>
      </c>
      <c r="BF80" s="1">
        <f t="shared" si="9"/>
        <v>5114</v>
      </c>
      <c r="BJ80" s="533">
        <v>3582</v>
      </c>
      <c r="BK80" s="533">
        <v>20439</v>
      </c>
      <c r="BL80" s="6">
        <f t="shared" si="10"/>
        <v>46.183561643835617</v>
      </c>
    </row>
    <row r="81" spans="1:64" ht="15">
      <c r="A81" s="55">
        <v>77</v>
      </c>
      <c r="B81" s="58" t="s">
        <v>367</v>
      </c>
      <c r="C81" s="27">
        <v>1811</v>
      </c>
      <c r="D81" s="55" t="s">
        <v>233</v>
      </c>
      <c r="E81" s="55" t="s">
        <v>556</v>
      </c>
      <c r="F81" s="55" t="s">
        <v>368</v>
      </c>
      <c r="G81" s="55" t="s">
        <v>164</v>
      </c>
      <c r="H81" s="55" t="s">
        <v>1260</v>
      </c>
      <c r="I81" s="55" t="s">
        <v>259</v>
      </c>
      <c r="J81" s="55" t="s">
        <v>306</v>
      </c>
      <c r="K81" s="55" t="s">
        <v>233</v>
      </c>
      <c r="L81" s="25">
        <v>20985</v>
      </c>
      <c r="M81" s="24">
        <v>24106</v>
      </c>
      <c r="N81" s="24">
        <v>36855</v>
      </c>
      <c r="O81" s="55" t="s">
        <v>85</v>
      </c>
      <c r="P81" s="55" t="s">
        <v>75</v>
      </c>
      <c r="Q81" s="529">
        <v>21000</v>
      </c>
      <c r="R81" s="521">
        <v>21001</v>
      </c>
      <c r="S81" s="522">
        <v>24106</v>
      </c>
      <c r="T81" s="65">
        <f t="shared" si="8"/>
        <v>3106</v>
      </c>
      <c r="U81" s="66">
        <f t="shared" si="7"/>
        <v>8.5095890410958912</v>
      </c>
      <c r="V81" s="67">
        <v>52.531506849315072</v>
      </c>
      <c r="W81" s="1" t="s">
        <v>1354</v>
      </c>
      <c r="X81" s="62" t="s">
        <v>787</v>
      </c>
      <c r="Y81" s="62" t="s">
        <v>787</v>
      </c>
      <c r="Z81" s="62" t="s">
        <v>1267</v>
      </c>
      <c r="AA81" s="62" t="s">
        <v>1267</v>
      </c>
      <c r="AB81" s="62" t="s">
        <v>859</v>
      </c>
      <c r="AC81" s="62" t="s">
        <v>900</v>
      </c>
      <c r="AD81" s="55"/>
      <c r="AX81" s="4"/>
      <c r="BD81" s="533">
        <v>24106</v>
      </c>
      <c r="BE81" s="533">
        <v>21000</v>
      </c>
      <c r="BF81" s="1">
        <f>SUM(BD81,-BE81)</f>
        <v>3106</v>
      </c>
      <c r="BH81" s="2">
        <v>24106</v>
      </c>
      <c r="BI81" s="3" t="s">
        <v>135</v>
      </c>
      <c r="BJ81" s="533">
        <v>1811</v>
      </c>
      <c r="BK81" s="533">
        <v>20985</v>
      </c>
      <c r="BL81" s="6">
        <f t="shared" si="10"/>
        <v>52.531506849315072</v>
      </c>
    </row>
    <row r="82" spans="1:64" ht="15">
      <c r="A82" s="55">
        <v>78</v>
      </c>
      <c r="B82" s="58" t="s">
        <v>371</v>
      </c>
      <c r="C82" s="27">
        <v>1350</v>
      </c>
      <c r="D82" s="55" t="s">
        <v>147</v>
      </c>
      <c r="E82" s="55" t="s">
        <v>372</v>
      </c>
      <c r="F82" s="55" t="s">
        <v>1300</v>
      </c>
      <c r="G82" s="55" t="s">
        <v>162</v>
      </c>
      <c r="H82" s="55" t="s">
        <v>1260</v>
      </c>
      <c r="I82" s="55" t="s">
        <v>153</v>
      </c>
      <c r="J82" s="55" t="s">
        <v>308</v>
      </c>
      <c r="K82" s="55" t="s">
        <v>1270</v>
      </c>
      <c r="L82" s="25">
        <v>21454</v>
      </c>
      <c r="M82" s="24">
        <v>25567</v>
      </c>
      <c r="N82" s="24">
        <v>28645</v>
      </c>
      <c r="O82" s="55" t="s">
        <v>84</v>
      </c>
      <c r="P82" s="55" t="s">
        <v>72</v>
      </c>
      <c r="Q82" s="529" t="s">
        <v>471</v>
      </c>
      <c r="R82" s="521">
        <v>21454</v>
      </c>
      <c r="S82" s="522">
        <v>25567</v>
      </c>
      <c r="T82" s="65">
        <f t="shared" si="8"/>
        <v>4114</v>
      </c>
      <c r="U82" s="66">
        <f t="shared" si="7"/>
        <v>11.271232876712329</v>
      </c>
      <c r="V82" s="67">
        <v>55.079452054794523</v>
      </c>
      <c r="W82" s="1" t="s">
        <v>1353</v>
      </c>
      <c r="X82" s="62" t="s">
        <v>803</v>
      </c>
      <c r="Y82" s="62" t="s">
        <v>1268</v>
      </c>
      <c r="Z82" s="62" t="s">
        <v>1267</v>
      </c>
      <c r="AA82" s="62" t="s">
        <v>1267</v>
      </c>
      <c r="AB82" s="62" t="s">
        <v>803</v>
      </c>
      <c r="AC82" s="62" t="s">
        <v>903</v>
      </c>
      <c r="AD82" s="55" t="s">
        <v>260</v>
      </c>
      <c r="AX82" s="4"/>
      <c r="BD82" s="533">
        <v>25567</v>
      </c>
      <c r="BE82" s="533">
        <v>21453</v>
      </c>
      <c r="BF82" s="1">
        <f t="shared" si="9"/>
        <v>4114</v>
      </c>
      <c r="BH82" s="2">
        <v>25567</v>
      </c>
      <c r="BI82" s="2">
        <v>21089</v>
      </c>
      <c r="BJ82" s="533">
        <v>1350</v>
      </c>
      <c r="BK82" s="533">
        <v>21454</v>
      </c>
      <c r="BL82" s="6">
        <f t="shared" si="10"/>
        <v>55.079452054794523</v>
      </c>
    </row>
    <row r="83" spans="1:64" ht="15">
      <c r="A83" s="55">
        <v>79</v>
      </c>
      <c r="B83" s="58" t="s">
        <v>529</v>
      </c>
      <c r="C83" s="27">
        <v>4963</v>
      </c>
      <c r="D83" s="55" t="s">
        <v>261</v>
      </c>
      <c r="E83" s="55" t="s">
        <v>256</v>
      </c>
      <c r="F83" s="55" t="s">
        <v>530</v>
      </c>
      <c r="G83" s="55" t="s">
        <v>161</v>
      </c>
      <c r="H83" s="55" t="s">
        <v>1260</v>
      </c>
      <c r="I83" s="55" t="s">
        <v>152</v>
      </c>
      <c r="J83" s="55" t="s">
        <v>306</v>
      </c>
      <c r="K83" s="55" t="s">
        <v>145</v>
      </c>
      <c r="L83" s="25">
        <v>22622</v>
      </c>
      <c r="M83" s="24">
        <v>27758</v>
      </c>
      <c r="N83" s="24">
        <v>29695</v>
      </c>
      <c r="O83" s="55" t="s">
        <v>83</v>
      </c>
      <c r="P83" s="55" t="s">
        <v>111</v>
      </c>
      <c r="Q83" s="529">
        <v>22645</v>
      </c>
      <c r="R83" s="521">
        <v>22646</v>
      </c>
      <c r="S83" s="522">
        <v>27758</v>
      </c>
      <c r="T83" s="65">
        <f t="shared" si="8"/>
        <v>5113</v>
      </c>
      <c r="U83" s="66">
        <f t="shared" si="7"/>
        <v>14.008219178082191</v>
      </c>
      <c r="V83" s="67">
        <v>48.38082191780822</v>
      </c>
      <c r="W83" s="1" t="s">
        <v>1354</v>
      </c>
      <c r="X83" s="62" t="s">
        <v>787</v>
      </c>
      <c r="Y83" s="62" t="s">
        <v>787</v>
      </c>
      <c r="Z83" s="62" t="s">
        <v>1267</v>
      </c>
      <c r="AA83" s="62" t="s">
        <v>1267</v>
      </c>
      <c r="AB83" s="62" t="s">
        <v>834</v>
      </c>
      <c r="AC83" s="62" t="s">
        <v>897</v>
      </c>
      <c r="AD83" s="55"/>
      <c r="AX83" s="4"/>
      <c r="BD83" s="533">
        <v>27758</v>
      </c>
      <c r="BE83" s="533">
        <v>22645</v>
      </c>
      <c r="BF83" s="1">
        <f t="shared" si="9"/>
        <v>5113</v>
      </c>
      <c r="BJ83" s="533">
        <v>4963</v>
      </c>
      <c r="BK83" s="533">
        <v>22622</v>
      </c>
      <c r="BL83" s="6">
        <f t="shared" si="10"/>
        <v>48.38082191780822</v>
      </c>
    </row>
    <row r="84" spans="1:64" ht="15">
      <c r="A84" s="55">
        <v>80</v>
      </c>
      <c r="B84" s="58" t="s">
        <v>525</v>
      </c>
      <c r="C84" s="27">
        <v>3695</v>
      </c>
      <c r="D84" s="55" t="s">
        <v>233</v>
      </c>
      <c r="E84" s="55" t="s">
        <v>526</v>
      </c>
      <c r="F84" s="55" t="s">
        <v>527</v>
      </c>
      <c r="G84" s="55" t="s">
        <v>163</v>
      </c>
      <c r="H84" s="55" t="s">
        <v>1260</v>
      </c>
      <c r="I84" s="55" t="s">
        <v>153</v>
      </c>
      <c r="J84" s="55" t="s">
        <v>494</v>
      </c>
      <c r="K84" s="55" t="s">
        <v>233</v>
      </c>
      <c r="L84" s="25">
        <v>22993</v>
      </c>
      <c r="M84" s="24">
        <v>25567</v>
      </c>
      <c r="N84" s="24">
        <v>33600</v>
      </c>
      <c r="O84" s="55" t="s">
        <v>82</v>
      </c>
      <c r="P84" s="55" t="s">
        <v>69</v>
      </c>
      <c r="Q84" s="529" t="s">
        <v>474</v>
      </c>
      <c r="R84" s="521">
        <v>23011</v>
      </c>
      <c r="S84" s="522">
        <v>25567</v>
      </c>
      <c r="T84" s="65">
        <f t="shared" si="8"/>
        <v>2575</v>
      </c>
      <c r="U84" s="66">
        <f t="shared" si="7"/>
        <v>7.0547945205479454</v>
      </c>
      <c r="V84" s="67">
        <v>52.873972602739727</v>
      </c>
      <c r="W84" s="1" t="s">
        <v>1354</v>
      </c>
      <c r="X84" s="62" t="s">
        <v>787</v>
      </c>
      <c r="Y84" s="62" t="s">
        <v>787</v>
      </c>
      <c r="Z84" s="62" t="s">
        <v>1267</v>
      </c>
      <c r="AA84" s="62" t="s">
        <v>1267</v>
      </c>
      <c r="AB84" s="62" t="s">
        <v>860</v>
      </c>
      <c r="AC84" s="62" t="s">
        <v>897</v>
      </c>
      <c r="AD84" s="55"/>
      <c r="AX84" s="4"/>
      <c r="BD84" s="533">
        <v>25567</v>
      </c>
      <c r="BE84" s="533">
        <v>22992</v>
      </c>
      <c r="BF84" s="1">
        <f t="shared" si="9"/>
        <v>2575</v>
      </c>
      <c r="BJ84" s="533">
        <v>3695</v>
      </c>
      <c r="BK84" s="533">
        <v>22994</v>
      </c>
      <c r="BL84" s="6">
        <f t="shared" si="10"/>
        <v>52.873972602739727</v>
      </c>
    </row>
    <row r="85" spans="1:64" ht="15">
      <c r="A85" s="55">
        <v>81</v>
      </c>
      <c r="B85" s="58" t="s">
        <v>531</v>
      </c>
      <c r="C85" s="27">
        <v>1801</v>
      </c>
      <c r="D85" s="55" t="s">
        <v>148</v>
      </c>
      <c r="E85" s="55" t="s">
        <v>347</v>
      </c>
      <c r="F85" s="55" t="s">
        <v>1301</v>
      </c>
      <c r="G85" s="55" t="s">
        <v>161</v>
      </c>
      <c r="H85" s="55" t="s">
        <v>1260</v>
      </c>
      <c r="I85" s="55" t="s">
        <v>152</v>
      </c>
      <c r="J85" s="55" t="s">
        <v>308</v>
      </c>
      <c r="K85" s="55" t="s">
        <v>148</v>
      </c>
      <c r="L85" s="25">
        <v>24085</v>
      </c>
      <c r="M85" s="24">
        <v>27059</v>
      </c>
      <c r="N85" s="24">
        <v>36359</v>
      </c>
      <c r="O85" s="55" t="s">
        <v>81</v>
      </c>
      <c r="P85" s="55" t="s">
        <v>65</v>
      </c>
      <c r="Q85" s="529">
        <v>24137</v>
      </c>
      <c r="R85" s="521">
        <v>24107</v>
      </c>
      <c r="S85" s="522">
        <v>27059</v>
      </c>
      <c r="T85" s="65">
        <f t="shared" si="8"/>
        <v>2922</v>
      </c>
      <c r="U85" s="66">
        <f t="shared" si="7"/>
        <v>8.0054794520547947</v>
      </c>
      <c r="V85" s="67">
        <v>61.052054794520551</v>
      </c>
      <c r="W85" s="1" t="s">
        <v>1354</v>
      </c>
      <c r="X85" s="62" t="s">
        <v>817</v>
      </c>
      <c r="Y85" s="62" t="s">
        <v>794</v>
      </c>
      <c r="Z85" s="62" t="s">
        <v>1267</v>
      </c>
      <c r="AA85" s="62" t="s">
        <v>1267</v>
      </c>
      <c r="AB85" s="62" t="s">
        <v>834</v>
      </c>
      <c r="AC85" s="62" t="s">
        <v>897</v>
      </c>
      <c r="AD85" s="55"/>
      <c r="AX85" s="4"/>
      <c r="BD85" s="533">
        <v>27059</v>
      </c>
      <c r="BE85" s="533">
        <v>24137</v>
      </c>
      <c r="BF85" s="1">
        <f t="shared" si="9"/>
        <v>2922</v>
      </c>
      <c r="BJ85" s="533">
        <v>1801</v>
      </c>
      <c r="BK85" s="533">
        <v>24085</v>
      </c>
      <c r="BL85" s="6">
        <f t="shared" si="10"/>
        <v>61.052054794520551</v>
      </c>
    </row>
    <row r="86" spans="1:64" ht="15">
      <c r="A86" s="55">
        <v>82</v>
      </c>
      <c r="B86" s="58" t="s">
        <v>425</v>
      </c>
      <c r="C86" s="27">
        <v>3722</v>
      </c>
      <c r="D86" s="55" t="s">
        <v>233</v>
      </c>
      <c r="E86" s="55" t="s">
        <v>370</v>
      </c>
      <c r="F86" s="55" t="s">
        <v>1302</v>
      </c>
      <c r="G86" s="55" t="s">
        <v>160</v>
      </c>
      <c r="H86" s="55" t="s">
        <v>1260</v>
      </c>
      <c r="I86" s="55" t="s">
        <v>152</v>
      </c>
      <c r="J86" s="55" t="s">
        <v>504</v>
      </c>
      <c r="K86" s="55" t="s">
        <v>233</v>
      </c>
      <c r="L86" s="25">
        <v>24085</v>
      </c>
      <c r="M86" s="24">
        <v>27059</v>
      </c>
      <c r="N86" s="24">
        <v>34504</v>
      </c>
      <c r="O86" s="55" t="s">
        <v>80</v>
      </c>
      <c r="P86" s="55" t="s">
        <v>71</v>
      </c>
      <c r="Q86" s="529">
        <v>24106</v>
      </c>
      <c r="R86" s="521">
        <v>24107</v>
      </c>
      <c r="S86" s="522">
        <v>27059</v>
      </c>
      <c r="T86" s="65">
        <f t="shared" si="8"/>
        <v>2953</v>
      </c>
      <c r="U86" s="66">
        <f t="shared" si="7"/>
        <v>8.0904109589041102</v>
      </c>
      <c r="V86" s="67">
        <v>55.791780821917811</v>
      </c>
      <c r="W86" s="1" t="s">
        <v>1354</v>
      </c>
      <c r="X86" s="62" t="s">
        <v>799</v>
      </c>
      <c r="Y86" s="62" t="s">
        <v>799</v>
      </c>
      <c r="Z86" s="62" t="s">
        <v>799</v>
      </c>
      <c r="AA86" s="62" t="s">
        <v>799</v>
      </c>
      <c r="AB86" s="62" t="s">
        <v>832</v>
      </c>
      <c r="AC86" s="62" t="s">
        <v>898</v>
      </c>
      <c r="AD86" s="55"/>
      <c r="AX86" s="4"/>
      <c r="BD86" s="533">
        <v>27059</v>
      </c>
      <c r="BE86" s="533">
        <v>24106</v>
      </c>
      <c r="BF86" s="1">
        <f t="shared" si="9"/>
        <v>2953</v>
      </c>
      <c r="BH86" s="2">
        <v>27059</v>
      </c>
      <c r="BI86" s="2">
        <v>24107</v>
      </c>
      <c r="BJ86" s="533">
        <v>3721</v>
      </c>
      <c r="BK86" s="533">
        <v>24085</v>
      </c>
      <c r="BL86" s="6">
        <f t="shared" si="10"/>
        <v>55.791780821917811</v>
      </c>
    </row>
    <row r="87" spans="1:64" ht="15">
      <c r="A87" s="55">
        <v>83</v>
      </c>
      <c r="B87" s="58" t="s">
        <v>482</v>
      </c>
      <c r="C87" s="27">
        <v>7480</v>
      </c>
      <c r="D87" s="55" t="s">
        <v>147</v>
      </c>
      <c r="E87" s="55" t="s">
        <v>483</v>
      </c>
      <c r="F87" s="55" t="s">
        <v>484</v>
      </c>
      <c r="G87" s="55" t="s">
        <v>165</v>
      </c>
      <c r="H87" s="55" t="s">
        <v>1260</v>
      </c>
      <c r="I87" s="55" t="s">
        <v>153</v>
      </c>
      <c r="J87" s="55" t="s">
        <v>306</v>
      </c>
      <c r="K87" s="55" t="s">
        <v>147</v>
      </c>
      <c r="L87" s="25">
        <v>24813</v>
      </c>
      <c r="M87" s="24">
        <v>30315</v>
      </c>
      <c r="N87" s="24">
        <v>38190</v>
      </c>
      <c r="O87" s="55" t="s">
        <v>79</v>
      </c>
      <c r="P87" s="55" t="s">
        <v>59</v>
      </c>
      <c r="Q87" s="529">
        <v>24836</v>
      </c>
      <c r="R87" s="521">
        <v>24837</v>
      </c>
      <c r="S87" s="522">
        <v>30315</v>
      </c>
      <c r="T87" s="65">
        <f t="shared" si="8"/>
        <v>5479</v>
      </c>
      <c r="U87" s="66">
        <f t="shared" si="7"/>
        <v>15.010958904109589</v>
      </c>
      <c r="V87" s="67">
        <v>47.487671232876714</v>
      </c>
      <c r="W87" s="1" t="s">
        <v>1354</v>
      </c>
      <c r="X87" s="62" t="s">
        <v>787</v>
      </c>
      <c r="Y87" s="62" t="s">
        <v>787</v>
      </c>
      <c r="Z87" s="62" t="s">
        <v>1267</v>
      </c>
      <c r="AA87" s="62" t="s">
        <v>1267</v>
      </c>
      <c r="AB87" s="62" t="s">
        <v>834</v>
      </c>
      <c r="AC87" s="62" t="s">
        <v>897</v>
      </c>
      <c r="AD87" s="55"/>
      <c r="AX87" s="4"/>
      <c r="BD87" s="533">
        <v>30315</v>
      </c>
      <c r="BE87" s="533">
        <v>24836</v>
      </c>
      <c r="BF87" s="1">
        <f t="shared" si="9"/>
        <v>5479</v>
      </c>
      <c r="BJ87" s="533">
        <v>7480</v>
      </c>
      <c r="BK87" s="533">
        <v>24813</v>
      </c>
      <c r="BL87" s="6">
        <f t="shared" si="10"/>
        <v>47.487671232876714</v>
      </c>
    </row>
    <row r="88" spans="1:64" ht="15">
      <c r="A88" s="55">
        <v>84</v>
      </c>
      <c r="B88" s="58" t="s">
        <v>453</v>
      </c>
      <c r="C88" s="27">
        <v>5384</v>
      </c>
      <c r="D88" s="55" t="s">
        <v>148</v>
      </c>
      <c r="E88" s="55" t="s">
        <v>454</v>
      </c>
      <c r="F88" s="55" t="s">
        <v>1303</v>
      </c>
      <c r="G88" s="55" t="s">
        <v>161</v>
      </c>
      <c r="H88" s="55" t="s">
        <v>1260</v>
      </c>
      <c r="I88" s="55" t="s">
        <v>152</v>
      </c>
      <c r="J88" s="55" t="s">
        <v>306</v>
      </c>
      <c r="K88" s="55" t="s">
        <v>148</v>
      </c>
      <c r="L88" s="25">
        <v>25541</v>
      </c>
      <c r="M88" s="24" t="s">
        <v>389</v>
      </c>
      <c r="N88" s="24">
        <v>29143</v>
      </c>
      <c r="O88" s="55" t="s">
        <v>76</v>
      </c>
      <c r="P88" s="55" t="s">
        <v>61</v>
      </c>
      <c r="Q88" s="529">
        <v>25567</v>
      </c>
      <c r="R88" s="521">
        <v>25568</v>
      </c>
      <c r="S88" s="522">
        <v>29130</v>
      </c>
      <c r="T88" s="65">
        <f t="shared" si="8"/>
        <v>3563</v>
      </c>
      <c r="U88" s="66">
        <f t="shared" si="7"/>
        <v>9.7616438356164377</v>
      </c>
      <c r="V88" s="67">
        <v>55.224657534246575</v>
      </c>
      <c r="W88" s="1" t="s">
        <v>1354</v>
      </c>
      <c r="X88" s="62" t="s">
        <v>818</v>
      </c>
      <c r="Y88" s="62" t="s">
        <v>818</v>
      </c>
      <c r="Z88" s="62" t="s">
        <v>792</v>
      </c>
      <c r="AA88" s="62" t="s">
        <v>792</v>
      </c>
      <c r="AB88" s="62" t="s">
        <v>861</v>
      </c>
      <c r="AC88" s="62" t="s">
        <v>902</v>
      </c>
      <c r="AD88" s="55"/>
      <c r="AX88" s="4"/>
      <c r="BD88" s="533">
        <v>29130</v>
      </c>
      <c r="BE88" s="533">
        <v>25567</v>
      </c>
      <c r="BF88" s="1">
        <f t="shared" si="9"/>
        <v>3563</v>
      </c>
      <c r="BJ88" s="533">
        <v>5384</v>
      </c>
      <c r="BK88" s="533">
        <v>25541</v>
      </c>
      <c r="BL88" s="6">
        <f t="shared" si="10"/>
        <v>55.224657534246575</v>
      </c>
    </row>
    <row r="89" spans="1:64" ht="15">
      <c r="A89" s="55">
        <v>85</v>
      </c>
      <c r="B89" s="58" t="s">
        <v>247</v>
      </c>
      <c r="C89" s="27">
        <v>5209</v>
      </c>
      <c r="D89" s="55" t="s">
        <v>147</v>
      </c>
      <c r="E89" s="55" t="s">
        <v>251</v>
      </c>
      <c r="F89" s="55" t="s">
        <v>248</v>
      </c>
      <c r="G89" s="55" t="s">
        <v>167</v>
      </c>
      <c r="H89" s="55" t="s">
        <v>1260</v>
      </c>
      <c r="I89" s="55" t="s">
        <v>153</v>
      </c>
      <c r="J89" s="55" t="s">
        <v>306</v>
      </c>
      <c r="K89" s="55" t="s">
        <v>147</v>
      </c>
      <c r="L89" s="25">
        <v>25541</v>
      </c>
      <c r="M89" s="24">
        <v>28854</v>
      </c>
      <c r="N89" s="24">
        <v>32925</v>
      </c>
      <c r="O89" s="55" t="s">
        <v>77</v>
      </c>
      <c r="P89" s="55" t="s">
        <v>66</v>
      </c>
      <c r="Q89" s="529">
        <v>25567</v>
      </c>
      <c r="R89" s="521">
        <v>25568</v>
      </c>
      <c r="S89" s="522">
        <v>28854</v>
      </c>
      <c r="T89" s="65">
        <f t="shared" si="8"/>
        <v>3287</v>
      </c>
      <c r="U89" s="66">
        <f t="shared" si="7"/>
        <v>9.0054794520547947</v>
      </c>
      <c r="V89" s="67">
        <v>55.704109589041096</v>
      </c>
      <c r="W89" s="1" t="s">
        <v>1353</v>
      </c>
      <c r="X89" s="62" t="s">
        <v>787</v>
      </c>
      <c r="Y89" s="62" t="s">
        <v>787</v>
      </c>
      <c r="Z89" s="62" t="s">
        <v>1267</v>
      </c>
      <c r="AA89" s="62" t="s">
        <v>1267</v>
      </c>
      <c r="AB89" s="62" t="s">
        <v>862</v>
      </c>
      <c r="AC89" s="62" t="s">
        <v>897</v>
      </c>
      <c r="AD89" s="55"/>
      <c r="AX89" s="4"/>
      <c r="BD89" s="533">
        <v>28854</v>
      </c>
      <c r="BE89" s="533">
        <v>25567</v>
      </c>
      <c r="BF89" s="1">
        <f t="shared" si="9"/>
        <v>3287</v>
      </c>
      <c r="BJ89" s="533">
        <v>5209</v>
      </c>
      <c r="BK89" s="533">
        <v>25541</v>
      </c>
      <c r="BL89" s="6">
        <f t="shared" si="10"/>
        <v>55.704109589041096</v>
      </c>
    </row>
    <row r="90" spans="1:64" ht="15">
      <c r="A90" s="55">
        <v>86</v>
      </c>
      <c r="B90" s="58" t="s">
        <v>442</v>
      </c>
      <c r="C90" s="27">
        <v>4055</v>
      </c>
      <c r="D90" s="55" t="s">
        <v>233</v>
      </c>
      <c r="E90" s="55" t="s">
        <v>435</v>
      </c>
      <c r="F90" s="55" t="s">
        <v>443</v>
      </c>
      <c r="G90" s="55" t="s">
        <v>162</v>
      </c>
      <c r="H90" s="55" t="s">
        <v>1260</v>
      </c>
      <c r="I90" s="55" t="s">
        <v>152</v>
      </c>
      <c r="J90" s="55" t="s">
        <v>498</v>
      </c>
      <c r="K90" s="55" t="s">
        <v>233</v>
      </c>
      <c r="L90" s="25">
        <v>25541</v>
      </c>
      <c r="M90" s="24">
        <v>29219</v>
      </c>
      <c r="N90" s="24">
        <v>36045</v>
      </c>
      <c r="O90" s="55" t="s">
        <v>78</v>
      </c>
      <c r="P90" s="55" t="s">
        <v>60</v>
      </c>
      <c r="Q90" s="529">
        <v>25567</v>
      </c>
      <c r="R90" s="521">
        <v>25568</v>
      </c>
      <c r="S90" s="522">
        <v>29219</v>
      </c>
      <c r="T90" s="65">
        <f t="shared" si="8"/>
        <v>3652</v>
      </c>
      <c r="U90" s="66">
        <f t="shared" si="7"/>
        <v>10.005479452054795</v>
      </c>
      <c r="V90" s="67">
        <v>58.865753424657534</v>
      </c>
      <c r="W90" s="1" t="s">
        <v>1354</v>
      </c>
      <c r="X90" s="62" t="s">
        <v>16</v>
      </c>
      <c r="Y90" s="62" t="s">
        <v>796</v>
      </c>
      <c r="Z90" s="62" t="s">
        <v>1267</v>
      </c>
      <c r="AA90" s="62" t="s">
        <v>1267</v>
      </c>
      <c r="AB90" s="62" t="s">
        <v>863</v>
      </c>
      <c r="AC90" s="62" t="s">
        <v>898</v>
      </c>
      <c r="AD90" s="55"/>
      <c r="AX90" s="4"/>
      <c r="BD90" s="533">
        <v>29219</v>
      </c>
      <c r="BE90" s="533">
        <v>25567</v>
      </c>
      <c r="BF90" s="1">
        <f t="shared" si="9"/>
        <v>3652</v>
      </c>
      <c r="BJ90" s="533">
        <v>4055</v>
      </c>
      <c r="BK90" s="533">
        <v>25541</v>
      </c>
      <c r="BL90" s="6">
        <f t="shared" si="10"/>
        <v>58.865753424657534</v>
      </c>
    </row>
    <row r="91" spans="1:64" ht="15">
      <c r="A91" s="55">
        <v>87</v>
      </c>
      <c r="B91" s="58" t="s">
        <v>245</v>
      </c>
      <c r="C91" s="27">
        <v>4954</v>
      </c>
      <c r="D91" s="55" t="s">
        <v>233</v>
      </c>
      <c r="E91" s="55" t="s">
        <v>370</v>
      </c>
      <c r="F91" s="55" t="s">
        <v>246</v>
      </c>
      <c r="G91" s="55" t="s">
        <v>160</v>
      </c>
      <c r="H91" s="55" t="s">
        <v>1260</v>
      </c>
      <c r="I91" s="55" t="s">
        <v>152</v>
      </c>
      <c r="J91" s="55" t="s">
        <v>306</v>
      </c>
      <c r="K91" s="55" t="s">
        <v>233</v>
      </c>
      <c r="L91" s="25">
        <v>27004</v>
      </c>
      <c r="M91" s="24">
        <v>28854</v>
      </c>
      <c r="N91" s="24">
        <v>34761</v>
      </c>
      <c r="O91" s="55" t="s">
        <v>75</v>
      </c>
      <c r="P91" s="55" t="s">
        <v>68</v>
      </c>
      <c r="Q91" s="529">
        <v>27059</v>
      </c>
      <c r="R91" s="521">
        <v>27060</v>
      </c>
      <c r="S91" s="522">
        <v>28854</v>
      </c>
      <c r="T91" s="65">
        <f t="shared" si="8"/>
        <v>1795</v>
      </c>
      <c r="U91" s="66">
        <f t="shared" si="7"/>
        <v>4.9178082191780819</v>
      </c>
      <c r="V91" s="67">
        <v>60.410958904109592</v>
      </c>
      <c r="W91" s="1" t="s">
        <v>1354</v>
      </c>
      <c r="X91" s="62" t="s">
        <v>813</v>
      </c>
      <c r="Y91" s="62" t="s">
        <v>813</v>
      </c>
      <c r="Z91" s="62" t="s">
        <v>1267</v>
      </c>
      <c r="AA91" s="62" t="s">
        <v>1267</v>
      </c>
      <c r="AB91" s="62" t="s">
        <v>864</v>
      </c>
      <c r="AC91" s="62" t="s">
        <v>899</v>
      </c>
      <c r="AD91" s="55"/>
      <c r="AX91" s="4"/>
      <c r="BD91" s="533">
        <v>28854</v>
      </c>
      <c r="BE91" s="533">
        <v>27059</v>
      </c>
      <c r="BF91" s="1">
        <f t="shared" si="9"/>
        <v>1795</v>
      </c>
      <c r="BJ91" s="533">
        <v>4954</v>
      </c>
      <c r="BK91" s="533">
        <v>27004</v>
      </c>
      <c r="BL91" s="6">
        <f t="shared" si="10"/>
        <v>60.410958904109592</v>
      </c>
    </row>
    <row r="92" spans="1:64" ht="15">
      <c r="A92" s="55">
        <v>88</v>
      </c>
      <c r="B92" s="58" t="s">
        <v>383</v>
      </c>
      <c r="C92" s="27">
        <v>8462</v>
      </c>
      <c r="D92" s="55" t="s">
        <v>148</v>
      </c>
      <c r="E92" s="55" t="s">
        <v>347</v>
      </c>
      <c r="F92" s="55" t="s">
        <v>348</v>
      </c>
      <c r="G92" s="55" t="s">
        <v>161</v>
      </c>
      <c r="H92" s="55" t="s">
        <v>1260</v>
      </c>
      <c r="I92" s="55" t="s">
        <v>152</v>
      </c>
      <c r="J92" s="55" t="s">
        <v>505</v>
      </c>
      <c r="K92" s="55" t="s">
        <v>148</v>
      </c>
      <c r="L92" s="25">
        <v>27004</v>
      </c>
      <c r="M92" s="24">
        <v>30680</v>
      </c>
      <c r="O92" s="55" t="s">
        <v>74</v>
      </c>
      <c r="P92" s="55" t="s">
        <v>62</v>
      </c>
      <c r="Q92" s="529">
        <v>27059</v>
      </c>
      <c r="R92" s="521">
        <v>27060</v>
      </c>
      <c r="S92" s="522">
        <v>30680</v>
      </c>
      <c r="T92" s="65">
        <f t="shared" si="8"/>
        <v>3621</v>
      </c>
      <c r="U92" s="66">
        <f t="shared" si="7"/>
        <v>9.9205479452054792</v>
      </c>
      <c r="V92" s="67">
        <v>50.8</v>
      </c>
      <c r="W92" s="1" t="s">
        <v>1354</v>
      </c>
      <c r="X92" s="62" t="s">
        <v>787</v>
      </c>
      <c r="Y92" s="62" t="s">
        <v>787</v>
      </c>
      <c r="Z92" s="62" t="s">
        <v>1267</v>
      </c>
      <c r="AA92" s="62" t="s">
        <v>1267</v>
      </c>
      <c r="AB92" s="62" t="s">
        <v>834</v>
      </c>
      <c r="AC92" s="62" t="s">
        <v>897</v>
      </c>
      <c r="AD92" s="55"/>
      <c r="AX92" s="4"/>
      <c r="BD92" s="533">
        <v>30680</v>
      </c>
      <c r="BE92" s="533">
        <v>27059</v>
      </c>
      <c r="BF92" s="1">
        <f t="shared" si="9"/>
        <v>3621</v>
      </c>
      <c r="BJ92" s="533">
        <v>8462</v>
      </c>
      <c r="BK92" s="533">
        <v>27004</v>
      </c>
      <c r="BL92" s="6">
        <f t="shared" si="10"/>
        <v>50.8</v>
      </c>
    </row>
    <row r="93" spans="1:64" ht="15">
      <c r="A93" s="55">
        <v>89</v>
      </c>
      <c r="B93" s="58" t="s">
        <v>549</v>
      </c>
      <c r="C93" s="27">
        <v>7704</v>
      </c>
      <c r="D93" s="55" t="s">
        <v>261</v>
      </c>
      <c r="E93" s="55" t="s">
        <v>240</v>
      </c>
      <c r="F93" s="55" t="s">
        <v>550</v>
      </c>
      <c r="G93" s="55" t="s">
        <v>165</v>
      </c>
      <c r="H93" s="55" t="s">
        <v>1260</v>
      </c>
      <c r="I93" s="55" t="s">
        <v>152</v>
      </c>
      <c r="J93" s="55" t="s">
        <v>306</v>
      </c>
      <c r="K93" s="55" t="s">
        <v>261</v>
      </c>
      <c r="L93" s="25">
        <v>27732</v>
      </c>
      <c r="M93" s="24">
        <v>30680</v>
      </c>
      <c r="N93" s="24">
        <v>39635</v>
      </c>
      <c r="O93" s="55" t="s">
        <v>73</v>
      </c>
      <c r="P93" s="55" t="s">
        <v>57</v>
      </c>
      <c r="Q93" s="529">
        <v>27758</v>
      </c>
      <c r="R93" s="521">
        <v>27759</v>
      </c>
      <c r="S93" s="522">
        <v>30680</v>
      </c>
      <c r="T93" s="65">
        <f t="shared" si="8"/>
        <v>2922</v>
      </c>
      <c r="U93" s="66">
        <f t="shared" si="7"/>
        <v>8.0054794520547947</v>
      </c>
      <c r="V93" s="67">
        <v>54.871232876712327</v>
      </c>
      <c r="W93" s="1" t="s">
        <v>1354</v>
      </c>
      <c r="X93" s="62" t="s">
        <v>787</v>
      </c>
      <c r="Y93" s="62" t="s">
        <v>787</v>
      </c>
      <c r="Z93" s="62" t="s">
        <v>1267</v>
      </c>
      <c r="AA93" s="62" t="s">
        <v>1267</v>
      </c>
      <c r="AB93" s="62" t="s">
        <v>834</v>
      </c>
      <c r="AC93" s="62" t="s">
        <v>897</v>
      </c>
      <c r="AD93" s="55"/>
      <c r="AX93" s="4"/>
      <c r="BD93" s="533">
        <v>30680</v>
      </c>
      <c r="BE93" s="533">
        <v>27758</v>
      </c>
      <c r="BF93" s="1">
        <f t="shared" si="9"/>
        <v>2922</v>
      </c>
      <c r="BH93" s="2">
        <v>30680</v>
      </c>
      <c r="BI93" s="2">
        <v>27759</v>
      </c>
      <c r="BJ93" s="533">
        <v>7704</v>
      </c>
      <c r="BK93" s="533">
        <v>27732</v>
      </c>
      <c r="BL93" s="6">
        <f t="shared" si="10"/>
        <v>54.871232876712327</v>
      </c>
    </row>
    <row r="94" spans="1:64" ht="15">
      <c r="A94" s="55">
        <v>90</v>
      </c>
      <c r="B94" s="58" t="s">
        <v>201</v>
      </c>
      <c r="C94" s="27">
        <v>7586</v>
      </c>
      <c r="D94" s="55" t="s">
        <v>147</v>
      </c>
      <c r="E94" s="55" t="s">
        <v>202</v>
      </c>
      <c r="F94" s="55" t="s">
        <v>417</v>
      </c>
      <c r="G94" s="55" t="s">
        <v>167</v>
      </c>
      <c r="H94" s="55" t="s">
        <v>1260</v>
      </c>
      <c r="I94" s="55" t="s">
        <v>153</v>
      </c>
      <c r="J94" s="55" t="s">
        <v>306</v>
      </c>
      <c r="K94" s="55" t="s">
        <v>147</v>
      </c>
      <c r="L94" s="25">
        <v>28831</v>
      </c>
      <c r="M94" s="24">
        <v>30315</v>
      </c>
      <c r="N94" s="24"/>
      <c r="O94" s="55" t="s">
        <v>72</v>
      </c>
      <c r="P94" s="55" t="s">
        <v>58</v>
      </c>
      <c r="Q94" s="529">
        <v>28854</v>
      </c>
      <c r="R94" s="521">
        <v>28855</v>
      </c>
      <c r="S94" s="522">
        <v>30315</v>
      </c>
      <c r="T94" s="65">
        <f t="shared" si="8"/>
        <v>1461</v>
      </c>
      <c r="U94" s="66">
        <f t="shared" si="7"/>
        <v>4.0027397260273974</v>
      </c>
      <c r="V94" s="67">
        <v>58.205479452054796</v>
      </c>
      <c r="W94" s="1" t="s">
        <v>1353</v>
      </c>
      <c r="X94" s="62" t="s">
        <v>787</v>
      </c>
      <c r="Y94" s="62" t="s">
        <v>787</v>
      </c>
      <c r="Z94" s="62" t="s">
        <v>1267</v>
      </c>
      <c r="AA94" s="62" t="s">
        <v>1267</v>
      </c>
      <c r="AB94" s="62" t="s">
        <v>865</v>
      </c>
      <c r="AC94" s="62" t="s">
        <v>897</v>
      </c>
      <c r="AD94" s="55"/>
      <c r="AX94" s="4"/>
      <c r="BD94" s="533">
        <v>30315</v>
      </c>
      <c r="BE94" s="533">
        <v>28854</v>
      </c>
      <c r="BF94" s="1">
        <f t="shared" si="9"/>
        <v>1461</v>
      </c>
      <c r="BJ94" s="533">
        <v>7586</v>
      </c>
      <c r="BK94" s="533">
        <v>28831</v>
      </c>
      <c r="BL94" s="6">
        <f t="shared" si="10"/>
        <v>58.205479452054796</v>
      </c>
    </row>
    <row r="95" spans="1:64" ht="15">
      <c r="A95" s="55">
        <v>91</v>
      </c>
      <c r="B95" s="58" t="s">
        <v>480</v>
      </c>
      <c r="C95" s="27">
        <v>7124</v>
      </c>
      <c r="D95" s="55" t="s">
        <v>233</v>
      </c>
      <c r="E95" s="55" t="s">
        <v>370</v>
      </c>
      <c r="F95" s="55" t="s">
        <v>481</v>
      </c>
      <c r="G95" s="55" t="s">
        <v>160</v>
      </c>
      <c r="H95" s="55" t="s">
        <v>1260</v>
      </c>
      <c r="I95" s="55" t="s">
        <v>152</v>
      </c>
      <c r="J95" s="55" t="s">
        <v>306</v>
      </c>
      <c r="K95" s="55" t="s">
        <v>233</v>
      </c>
      <c r="L95" s="25">
        <v>28831</v>
      </c>
      <c r="M95" s="24">
        <v>29513</v>
      </c>
      <c r="N95" s="24">
        <v>40100</v>
      </c>
      <c r="O95" s="55" t="s">
        <v>71</v>
      </c>
      <c r="P95" s="55" t="s">
        <v>63</v>
      </c>
      <c r="Q95" s="529">
        <v>28854</v>
      </c>
      <c r="R95" s="521">
        <v>28855</v>
      </c>
      <c r="S95" s="522">
        <v>29513</v>
      </c>
      <c r="T95" s="65">
        <f t="shared" si="8"/>
        <v>659</v>
      </c>
      <c r="U95" s="66">
        <f t="shared" si="7"/>
        <v>1.8054794520547945</v>
      </c>
      <c r="V95" s="67">
        <v>59.471232876712328</v>
      </c>
      <c r="W95" s="1" t="s">
        <v>1354</v>
      </c>
      <c r="X95" s="62" t="s">
        <v>811</v>
      </c>
      <c r="Y95" s="62" t="s">
        <v>794</v>
      </c>
      <c r="Z95" s="62" t="s">
        <v>1267</v>
      </c>
      <c r="AA95" s="62" t="s">
        <v>1267</v>
      </c>
      <c r="AB95" s="62" t="s">
        <v>834</v>
      </c>
      <c r="AC95" s="62" t="s">
        <v>897</v>
      </c>
      <c r="AD95" s="55"/>
      <c r="AX95" s="4"/>
      <c r="BD95" s="533">
        <v>29513</v>
      </c>
      <c r="BE95" s="533">
        <v>28854</v>
      </c>
      <c r="BF95" s="1">
        <f t="shared" si="9"/>
        <v>659</v>
      </c>
      <c r="BJ95" s="533">
        <v>7124</v>
      </c>
      <c r="BK95" s="533">
        <v>28831</v>
      </c>
      <c r="BL95" s="6">
        <f t="shared" si="10"/>
        <v>59.471232876712328</v>
      </c>
    </row>
    <row r="96" spans="1:64" ht="15">
      <c r="A96" s="55">
        <v>92</v>
      </c>
      <c r="B96" s="58" t="s">
        <v>592</v>
      </c>
      <c r="C96" s="27">
        <v>8410</v>
      </c>
      <c r="D96" s="55" t="s">
        <v>148</v>
      </c>
      <c r="E96" s="55" t="s">
        <v>536</v>
      </c>
      <c r="F96" s="55" t="s">
        <v>593</v>
      </c>
      <c r="G96" s="55" t="s">
        <v>161</v>
      </c>
      <c r="H96" s="55" t="s">
        <v>1260</v>
      </c>
      <c r="I96" s="55" t="s">
        <v>153</v>
      </c>
      <c r="J96" s="55" t="s">
        <v>306</v>
      </c>
      <c r="K96" s="55" t="s">
        <v>148</v>
      </c>
      <c r="L96" s="25">
        <v>29195</v>
      </c>
      <c r="M96" s="24">
        <v>33541</v>
      </c>
      <c r="N96" s="24">
        <v>39703</v>
      </c>
      <c r="O96" s="55" t="s">
        <v>70</v>
      </c>
      <c r="P96" s="55" t="s">
        <v>281</v>
      </c>
      <c r="Q96" s="529" t="s">
        <v>389</v>
      </c>
      <c r="R96" s="521">
        <v>29220</v>
      </c>
      <c r="S96" s="522">
        <v>33541</v>
      </c>
      <c r="T96" s="65">
        <f t="shared" si="8"/>
        <v>4322</v>
      </c>
      <c r="U96" s="66">
        <f t="shared" si="7"/>
        <v>11.841095890410958</v>
      </c>
      <c r="V96" s="67">
        <v>56.945205479452056</v>
      </c>
      <c r="W96" s="1" t="s">
        <v>1354</v>
      </c>
      <c r="X96" s="62" t="s">
        <v>813</v>
      </c>
      <c r="Y96" s="62" t="s">
        <v>813</v>
      </c>
      <c r="Z96" s="62" t="s">
        <v>1267</v>
      </c>
      <c r="AA96" s="62" t="s">
        <v>1267</v>
      </c>
      <c r="AB96" s="62" t="s">
        <v>866</v>
      </c>
      <c r="AC96" s="62" t="s">
        <v>898</v>
      </c>
      <c r="AD96" s="55"/>
      <c r="AX96" s="4"/>
      <c r="BD96" s="533">
        <v>33541</v>
      </c>
      <c r="BE96" s="533">
        <v>29219</v>
      </c>
      <c r="BF96" s="1">
        <f t="shared" si="9"/>
        <v>4322</v>
      </c>
      <c r="BJ96" s="533">
        <v>8410</v>
      </c>
      <c r="BK96" s="533">
        <v>29195</v>
      </c>
      <c r="BL96" s="6">
        <f t="shared" si="10"/>
        <v>56.945205479452056</v>
      </c>
    </row>
    <row r="97" spans="1:64" ht="15">
      <c r="A97" s="55">
        <v>93</v>
      </c>
      <c r="B97" s="58" t="s">
        <v>313</v>
      </c>
      <c r="C97" s="27">
        <v>11779</v>
      </c>
      <c r="D97" s="55" t="s">
        <v>233</v>
      </c>
      <c r="E97" s="55" t="s">
        <v>314</v>
      </c>
      <c r="F97" s="55" t="s">
        <v>315</v>
      </c>
      <c r="G97" s="55" t="s">
        <v>162</v>
      </c>
      <c r="H97" s="55" t="s">
        <v>1260</v>
      </c>
      <c r="I97" s="55" t="s">
        <v>152</v>
      </c>
      <c r="J97" s="55" t="s">
        <v>493</v>
      </c>
      <c r="K97" s="55" t="s">
        <v>233</v>
      </c>
      <c r="L97" s="25">
        <v>29195</v>
      </c>
      <c r="M97" s="24">
        <v>34422</v>
      </c>
      <c r="N97" s="24">
        <v>34610</v>
      </c>
      <c r="O97" s="55" t="s">
        <v>69</v>
      </c>
      <c r="P97" s="55" t="s">
        <v>282</v>
      </c>
      <c r="Q97" s="529">
        <v>29219</v>
      </c>
      <c r="R97" s="521">
        <v>29220</v>
      </c>
      <c r="S97" s="522">
        <v>34423</v>
      </c>
      <c r="T97" s="65">
        <f t="shared" si="8"/>
        <v>5204</v>
      </c>
      <c r="U97" s="66">
        <f t="shared" si="7"/>
        <v>14.257534246575343</v>
      </c>
      <c r="V97" s="67">
        <v>47.715068493150682</v>
      </c>
      <c r="W97" s="1" t="s">
        <v>1354</v>
      </c>
      <c r="X97" s="62" t="s">
        <v>819</v>
      </c>
      <c r="Y97" s="62" t="s">
        <v>819</v>
      </c>
      <c r="Z97" s="62" t="s">
        <v>1267</v>
      </c>
      <c r="AA97" s="62" t="s">
        <v>1267</v>
      </c>
      <c r="AB97" s="62" t="s">
        <v>867</v>
      </c>
      <c r="AC97" s="62" t="s">
        <v>899</v>
      </c>
      <c r="AD97" s="55"/>
      <c r="AX97" s="4"/>
      <c r="BD97" s="533">
        <v>34423</v>
      </c>
      <c r="BE97" s="533">
        <v>29219</v>
      </c>
      <c r="BF97" s="1">
        <f t="shared" si="9"/>
        <v>5204</v>
      </c>
      <c r="BJ97" s="533">
        <v>11779</v>
      </c>
      <c r="BK97" s="533">
        <v>29195</v>
      </c>
      <c r="BL97" s="6">
        <f t="shared" si="10"/>
        <v>47.715068493150682</v>
      </c>
    </row>
    <row r="98" spans="1:64" ht="15">
      <c r="A98" s="55">
        <v>94</v>
      </c>
      <c r="B98" s="58" t="s">
        <v>326</v>
      </c>
      <c r="C98" s="27">
        <v>12038</v>
      </c>
      <c r="D98" s="55" t="s">
        <v>233</v>
      </c>
      <c r="E98" s="55" t="s">
        <v>370</v>
      </c>
      <c r="F98" s="55" t="s">
        <v>327</v>
      </c>
      <c r="G98" s="55" t="s">
        <v>160</v>
      </c>
      <c r="H98" s="55" t="s">
        <v>1261</v>
      </c>
      <c r="I98" s="55" t="s">
        <v>152</v>
      </c>
      <c r="J98" s="55" t="s">
        <v>306</v>
      </c>
      <c r="K98" s="55" t="s">
        <v>233</v>
      </c>
      <c r="L98" s="25">
        <v>29495</v>
      </c>
      <c r="M98" s="24">
        <v>31058</v>
      </c>
      <c r="N98" s="24"/>
      <c r="O98" s="55" t="s">
        <v>68</v>
      </c>
      <c r="P98" s="55" t="s">
        <v>54</v>
      </c>
      <c r="Q98" s="529">
        <v>29513</v>
      </c>
      <c r="R98" s="521">
        <v>29514</v>
      </c>
      <c r="S98" s="522">
        <v>31058</v>
      </c>
      <c r="T98" s="65">
        <f t="shared" si="8"/>
        <v>1545</v>
      </c>
      <c r="U98" s="66">
        <f t="shared" si="7"/>
        <v>4.2328767123287667</v>
      </c>
      <c r="V98" s="67">
        <v>47.827397260273976</v>
      </c>
      <c r="W98" s="1" t="s">
        <v>1354</v>
      </c>
      <c r="X98" s="62" t="s">
        <v>787</v>
      </c>
      <c r="Y98" s="62" t="s">
        <v>787</v>
      </c>
      <c r="Z98" s="62" t="s">
        <v>1267</v>
      </c>
      <c r="AA98" s="62" t="s">
        <v>1267</v>
      </c>
      <c r="AB98" s="62" t="s">
        <v>896</v>
      </c>
      <c r="AC98" s="62" t="s">
        <v>897</v>
      </c>
      <c r="AD98" s="55"/>
      <c r="AX98" s="4"/>
      <c r="BD98" s="533">
        <v>31058</v>
      </c>
      <c r="BE98" s="533">
        <v>29513</v>
      </c>
      <c r="BF98" s="1">
        <f t="shared" si="9"/>
        <v>1545</v>
      </c>
      <c r="BJ98" s="533">
        <v>12038</v>
      </c>
      <c r="BK98" s="533">
        <v>29495</v>
      </c>
      <c r="BL98" s="6">
        <f t="shared" si="10"/>
        <v>47.827397260273976</v>
      </c>
    </row>
    <row r="99" spans="1:64" ht="15">
      <c r="A99" s="55">
        <v>95</v>
      </c>
      <c r="B99" s="58" t="s">
        <v>323</v>
      </c>
      <c r="C99" s="27">
        <v>10833</v>
      </c>
      <c r="D99" s="55" t="s">
        <v>147</v>
      </c>
      <c r="E99" s="55" t="s">
        <v>324</v>
      </c>
      <c r="F99" s="55" t="s">
        <v>325</v>
      </c>
      <c r="G99" s="55" t="s">
        <v>165</v>
      </c>
      <c r="H99" s="55" t="s">
        <v>1260</v>
      </c>
      <c r="I99" s="55" t="s">
        <v>153</v>
      </c>
      <c r="J99" s="55" t="s">
        <v>306</v>
      </c>
      <c r="K99" s="55" t="s">
        <v>147</v>
      </c>
      <c r="L99" s="25">
        <v>30264</v>
      </c>
      <c r="M99" s="24">
        <v>34818</v>
      </c>
      <c r="N99" s="24"/>
      <c r="O99" s="55" t="s">
        <v>67</v>
      </c>
      <c r="P99" s="55" t="s">
        <v>110</v>
      </c>
      <c r="Q99" s="529">
        <v>30315</v>
      </c>
      <c r="R99" s="521">
        <v>30316</v>
      </c>
      <c r="S99" s="522">
        <v>34818</v>
      </c>
      <c r="T99" s="65">
        <f t="shared" si="8"/>
        <v>4503</v>
      </c>
      <c r="U99" s="66">
        <f t="shared" si="7"/>
        <v>12.336986301369864</v>
      </c>
      <c r="V99" s="67">
        <v>53.317808219178083</v>
      </c>
      <c r="W99" s="1" t="s">
        <v>1354</v>
      </c>
      <c r="X99" s="62" t="s">
        <v>813</v>
      </c>
      <c r="Y99" s="62" t="s">
        <v>813</v>
      </c>
      <c r="Z99" s="62" t="s">
        <v>1267</v>
      </c>
      <c r="AA99" s="62" t="s">
        <v>1267</v>
      </c>
      <c r="AB99" s="62" t="s">
        <v>858</v>
      </c>
      <c r="AC99" s="62" t="s">
        <v>907</v>
      </c>
      <c r="AD99" s="55"/>
      <c r="AX99" s="4"/>
      <c r="BD99" s="533">
        <v>34818</v>
      </c>
      <c r="BE99" s="533">
        <v>30315</v>
      </c>
      <c r="BF99" s="1">
        <f t="shared" si="9"/>
        <v>4503</v>
      </c>
      <c r="BJ99" s="533">
        <v>10833</v>
      </c>
      <c r="BK99" s="533">
        <v>30294</v>
      </c>
      <c r="BL99" s="6">
        <f t="shared" si="10"/>
        <v>53.317808219178083</v>
      </c>
    </row>
    <row r="100" spans="1:64" ht="15">
      <c r="A100" s="55">
        <v>96</v>
      </c>
      <c r="B100" s="58" t="s">
        <v>489</v>
      </c>
      <c r="C100" s="27">
        <v>13074</v>
      </c>
      <c r="D100" s="55" t="s">
        <v>147</v>
      </c>
      <c r="E100" s="55" t="s">
        <v>526</v>
      </c>
      <c r="F100" s="55" t="s">
        <v>568</v>
      </c>
      <c r="G100" s="55" t="s">
        <v>163</v>
      </c>
      <c r="H100" s="55" t="s">
        <v>1260</v>
      </c>
      <c r="I100" s="55" t="s">
        <v>153</v>
      </c>
      <c r="J100" s="55" t="s">
        <v>500</v>
      </c>
      <c r="K100" s="55" t="s">
        <v>147</v>
      </c>
      <c r="L100" s="25">
        <v>30294</v>
      </c>
      <c r="M100" s="24">
        <v>34818</v>
      </c>
      <c r="N100" s="24"/>
      <c r="O100" s="55" t="s">
        <v>66</v>
      </c>
      <c r="P100" s="55" t="s">
        <v>53</v>
      </c>
      <c r="Q100" s="529">
        <v>30315</v>
      </c>
      <c r="R100" s="521">
        <v>30316</v>
      </c>
      <c r="S100" s="522">
        <v>34818</v>
      </c>
      <c r="T100" s="65">
        <f t="shared" si="8"/>
        <v>4503</v>
      </c>
      <c r="U100" s="66">
        <f t="shared" si="7"/>
        <v>12.336986301369864</v>
      </c>
      <c r="V100" s="67">
        <v>47.178082191780824</v>
      </c>
      <c r="W100" s="1" t="s">
        <v>1354</v>
      </c>
      <c r="X100" s="62" t="s">
        <v>787</v>
      </c>
      <c r="Y100" s="62" t="s">
        <v>787</v>
      </c>
      <c r="Z100" s="62" t="s">
        <v>1267</v>
      </c>
      <c r="AA100" s="62" t="s">
        <v>1267</v>
      </c>
      <c r="AB100" s="62" t="s">
        <v>865</v>
      </c>
      <c r="AC100" s="62" t="s">
        <v>897</v>
      </c>
      <c r="AD100" s="55"/>
      <c r="AX100" s="4"/>
      <c r="BD100" s="533">
        <v>34818</v>
      </c>
      <c r="BE100" s="533">
        <v>30315</v>
      </c>
      <c r="BF100" s="1">
        <f t="shared" si="9"/>
        <v>4503</v>
      </c>
      <c r="BJ100" s="533">
        <v>13074</v>
      </c>
      <c r="BK100" s="533">
        <v>30294</v>
      </c>
      <c r="BL100" s="6">
        <f t="shared" si="10"/>
        <v>47.178082191780824</v>
      </c>
    </row>
    <row r="101" spans="1:64" ht="15">
      <c r="A101" s="55">
        <v>97</v>
      </c>
      <c r="B101" s="58" t="s">
        <v>253</v>
      </c>
      <c r="C101" s="27">
        <v>10665</v>
      </c>
      <c r="D101" s="55" t="s">
        <v>148</v>
      </c>
      <c r="E101" s="55" t="s">
        <v>254</v>
      </c>
      <c r="F101" s="55" t="s">
        <v>1304</v>
      </c>
      <c r="G101" s="55" t="s">
        <v>161</v>
      </c>
      <c r="H101" s="55" t="s">
        <v>1260</v>
      </c>
      <c r="I101" s="55" t="s">
        <v>153</v>
      </c>
      <c r="J101" s="55" t="s">
        <v>308</v>
      </c>
      <c r="K101" s="55" t="s">
        <v>148</v>
      </c>
      <c r="L101" s="25">
        <v>30658</v>
      </c>
      <c r="M101" s="24">
        <v>32597</v>
      </c>
      <c r="N101" s="24"/>
      <c r="O101" s="55" t="s">
        <v>65</v>
      </c>
      <c r="P101" s="55" t="s">
        <v>56</v>
      </c>
      <c r="Q101" s="529">
        <v>30680</v>
      </c>
      <c r="R101" s="521">
        <v>30681</v>
      </c>
      <c r="S101" s="522">
        <v>32597</v>
      </c>
      <c r="T101" s="65">
        <f t="shared" si="8"/>
        <v>1917</v>
      </c>
      <c r="U101" s="66">
        <f t="shared" ref="U101:U132" si="11">SUM(T101/365)</f>
        <v>5.2520547945205482</v>
      </c>
      <c r="V101" s="67">
        <v>54.775342465753425</v>
      </c>
      <c r="W101" s="1" t="s">
        <v>1354</v>
      </c>
      <c r="X101" s="62" t="s">
        <v>799</v>
      </c>
      <c r="Y101" s="62" t="s">
        <v>799</v>
      </c>
      <c r="Z101" s="62" t="s">
        <v>799</v>
      </c>
      <c r="AA101" s="62" t="s">
        <v>799</v>
      </c>
      <c r="AB101" s="62" t="s">
        <v>832</v>
      </c>
      <c r="AC101" s="62" t="s">
        <v>898</v>
      </c>
      <c r="AD101" s="55"/>
      <c r="AX101" s="4"/>
      <c r="BD101" s="533">
        <v>32597</v>
      </c>
      <c r="BE101" s="533">
        <v>30680</v>
      </c>
      <c r="BF101" s="1">
        <f t="shared" si="9"/>
        <v>1917</v>
      </c>
      <c r="BJ101" s="533">
        <v>10665</v>
      </c>
      <c r="BK101" s="533">
        <v>30658</v>
      </c>
      <c r="BL101" s="6">
        <f t="shared" si="10"/>
        <v>54.775342465753425</v>
      </c>
    </row>
    <row r="102" spans="1:64" ht="15">
      <c r="A102" s="55">
        <v>98</v>
      </c>
      <c r="B102" s="58" t="s">
        <v>636</v>
      </c>
      <c r="C102" s="27">
        <v>14078</v>
      </c>
      <c r="D102" s="55" t="s">
        <v>261</v>
      </c>
      <c r="E102" s="55" t="s">
        <v>256</v>
      </c>
      <c r="F102" s="55" t="s">
        <v>637</v>
      </c>
      <c r="G102" s="55" t="s">
        <v>161</v>
      </c>
      <c r="H102" s="55" t="s">
        <v>1260</v>
      </c>
      <c r="I102" s="55" t="s">
        <v>152</v>
      </c>
      <c r="J102" s="55" t="s">
        <v>306</v>
      </c>
      <c r="K102" s="55" t="s">
        <v>261</v>
      </c>
      <c r="L102" s="25">
        <v>30658</v>
      </c>
      <c r="M102" s="24">
        <v>35429</v>
      </c>
      <c r="N102" s="24"/>
      <c r="O102" s="55" t="s">
        <v>64</v>
      </c>
      <c r="P102" s="55" t="s">
        <v>283</v>
      </c>
      <c r="Q102" s="529">
        <v>30680</v>
      </c>
      <c r="R102" s="521">
        <v>30681</v>
      </c>
      <c r="S102" s="522">
        <v>35429</v>
      </c>
      <c r="T102" s="65">
        <f t="shared" si="8"/>
        <v>4749</v>
      </c>
      <c r="U102" s="66">
        <f t="shared" si="11"/>
        <v>13.010958904109589</v>
      </c>
      <c r="V102" s="67">
        <v>45.339726027397262</v>
      </c>
      <c r="W102" s="1" t="s">
        <v>1354</v>
      </c>
      <c r="X102" s="62" t="s">
        <v>788</v>
      </c>
      <c r="Y102" s="62" t="s">
        <v>788</v>
      </c>
      <c r="Z102" s="62" t="s">
        <v>820</v>
      </c>
      <c r="AA102" s="62" t="s">
        <v>820</v>
      </c>
      <c r="AB102" s="62" t="s">
        <v>868</v>
      </c>
      <c r="AC102" s="62" t="s">
        <v>899</v>
      </c>
      <c r="AD102" s="55"/>
      <c r="AX102" s="4"/>
      <c r="BD102" s="533">
        <v>35429</v>
      </c>
      <c r="BE102" s="533">
        <v>30680</v>
      </c>
      <c r="BF102" s="1">
        <f t="shared" si="9"/>
        <v>4749</v>
      </c>
      <c r="BJ102" s="533">
        <v>14109</v>
      </c>
      <c r="BK102" s="533">
        <v>30658</v>
      </c>
      <c r="BL102" s="6">
        <f t="shared" si="10"/>
        <v>45.339726027397262</v>
      </c>
    </row>
    <row r="103" spans="1:64" ht="15">
      <c r="A103" s="55">
        <v>99</v>
      </c>
      <c r="B103" s="58" t="s">
        <v>542</v>
      </c>
      <c r="C103" s="27">
        <v>13519</v>
      </c>
      <c r="D103" s="55" t="s">
        <v>233</v>
      </c>
      <c r="E103" s="55" t="s">
        <v>202</v>
      </c>
      <c r="F103" s="55" t="s">
        <v>543</v>
      </c>
      <c r="G103" s="55" t="s">
        <v>167</v>
      </c>
      <c r="H103" s="55" t="s">
        <v>1260</v>
      </c>
      <c r="I103" s="55" t="s">
        <v>152</v>
      </c>
      <c r="J103" s="55" t="s">
        <v>306</v>
      </c>
      <c r="K103" s="55" t="s">
        <v>147</v>
      </c>
      <c r="L103" s="25">
        <v>31078</v>
      </c>
      <c r="M103" s="24">
        <v>36524</v>
      </c>
      <c r="N103" s="24"/>
      <c r="O103" s="55" t="s">
        <v>63</v>
      </c>
      <c r="P103" s="55" t="s">
        <v>280</v>
      </c>
      <c r="Q103" s="529">
        <v>31058</v>
      </c>
      <c r="R103" s="521">
        <v>31078</v>
      </c>
      <c r="S103" s="522">
        <v>36524</v>
      </c>
      <c r="T103" s="65">
        <f t="shared" si="8"/>
        <v>5447</v>
      </c>
      <c r="U103" s="66">
        <f t="shared" si="11"/>
        <v>14.923287671232877</v>
      </c>
      <c r="V103" s="67">
        <v>48.021917808219179</v>
      </c>
      <c r="W103" s="1" t="s">
        <v>1353</v>
      </c>
      <c r="X103" s="62" t="s">
        <v>821</v>
      </c>
      <c r="Y103" s="62" t="s">
        <v>1268</v>
      </c>
      <c r="Z103" s="62" t="s">
        <v>1267</v>
      </c>
      <c r="AA103" s="62" t="s">
        <v>1267</v>
      </c>
      <c r="AB103" s="62" t="s">
        <v>869</v>
      </c>
      <c r="AC103" s="62" t="s">
        <v>899</v>
      </c>
      <c r="AD103" s="55"/>
      <c r="AX103" s="4"/>
      <c r="BD103" s="533">
        <v>36524</v>
      </c>
      <c r="BE103" s="533">
        <v>31077</v>
      </c>
      <c r="BF103" s="1">
        <f t="shared" si="9"/>
        <v>5447</v>
      </c>
      <c r="BJ103" s="533">
        <v>13550</v>
      </c>
      <c r="BK103" s="533">
        <v>31078</v>
      </c>
      <c r="BL103" s="6">
        <f t="shared" si="10"/>
        <v>48.021917808219179</v>
      </c>
    </row>
    <row r="104" spans="1:64" ht="15">
      <c r="A104" s="55">
        <v>100</v>
      </c>
      <c r="B104" s="58" t="s">
        <v>318</v>
      </c>
      <c r="C104" s="27">
        <v>13157</v>
      </c>
      <c r="D104" s="55" t="s">
        <v>148</v>
      </c>
      <c r="E104" s="55" t="s">
        <v>377</v>
      </c>
      <c r="F104" s="55" t="s">
        <v>319</v>
      </c>
      <c r="G104" s="55" t="s">
        <v>162</v>
      </c>
      <c r="H104" s="55" t="s">
        <v>1261</v>
      </c>
      <c r="I104" s="55" t="s">
        <v>158</v>
      </c>
      <c r="J104" s="55" t="s">
        <v>308</v>
      </c>
      <c r="K104" s="55" t="s">
        <v>148</v>
      </c>
      <c r="L104" s="25">
        <v>32576</v>
      </c>
      <c r="M104" s="24">
        <v>36159</v>
      </c>
      <c r="N104" s="24"/>
      <c r="O104" s="55" t="s">
        <v>62</v>
      </c>
      <c r="P104" s="55" t="s">
        <v>279</v>
      </c>
      <c r="Q104" s="529">
        <v>32597</v>
      </c>
      <c r="R104" s="521">
        <v>32598</v>
      </c>
      <c r="S104" s="522">
        <v>36159</v>
      </c>
      <c r="T104" s="65">
        <f t="shared" si="8"/>
        <v>3562</v>
      </c>
      <c r="U104" s="66">
        <f t="shared" si="11"/>
        <v>9.7589041095890412</v>
      </c>
      <c r="V104" s="67">
        <v>53.202739726027396</v>
      </c>
      <c r="W104" s="1" t="s">
        <v>1354</v>
      </c>
      <c r="X104" s="62" t="s">
        <v>813</v>
      </c>
      <c r="Y104" s="62" t="s">
        <v>813</v>
      </c>
      <c r="Z104" s="62" t="s">
        <v>1267</v>
      </c>
      <c r="AA104" s="62" t="s">
        <v>1267</v>
      </c>
      <c r="AB104" s="62" t="s">
        <v>870</v>
      </c>
      <c r="AC104" s="62" t="s">
        <v>900</v>
      </c>
      <c r="AD104" s="55"/>
      <c r="AX104" s="4"/>
      <c r="BD104" s="533">
        <v>36159</v>
      </c>
      <c r="BE104" s="533">
        <v>32597</v>
      </c>
      <c r="BF104" s="1">
        <f t="shared" si="9"/>
        <v>3562</v>
      </c>
      <c r="BJ104" s="533">
        <v>13157</v>
      </c>
      <c r="BK104" s="533">
        <v>32576</v>
      </c>
      <c r="BL104" s="6">
        <f t="shared" si="10"/>
        <v>53.202739726027396</v>
      </c>
    </row>
    <row r="105" spans="1:64" ht="15">
      <c r="A105" s="55">
        <v>101</v>
      </c>
      <c r="B105" s="58" t="s">
        <v>413</v>
      </c>
      <c r="C105" s="27">
        <v>15604</v>
      </c>
      <c r="D105" s="55" t="s">
        <v>148</v>
      </c>
      <c r="E105" s="55" t="s">
        <v>414</v>
      </c>
      <c r="F105" s="55" t="s">
        <v>415</v>
      </c>
      <c r="G105" s="55" t="s">
        <v>160</v>
      </c>
      <c r="H105" s="55" t="s">
        <v>1260</v>
      </c>
      <c r="I105" s="55" t="s">
        <v>152</v>
      </c>
      <c r="J105" s="55" t="s">
        <v>306</v>
      </c>
      <c r="K105" s="55" t="s">
        <v>148</v>
      </c>
      <c r="L105" s="25">
        <v>33507</v>
      </c>
      <c r="M105" s="24">
        <v>39020</v>
      </c>
      <c r="N105" s="24"/>
      <c r="O105" s="55" t="s">
        <v>61</v>
      </c>
      <c r="P105" s="55" t="s">
        <v>109</v>
      </c>
      <c r="Q105" s="529">
        <v>33541</v>
      </c>
      <c r="R105" s="521">
        <v>33542</v>
      </c>
      <c r="S105" s="522">
        <v>39020</v>
      </c>
      <c r="T105" s="65">
        <f t="shared" si="8"/>
        <v>5479</v>
      </c>
      <c r="U105" s="66">
        <f t="shared" si="11"/>
        <v>15.010958904109589</v>
      </c>
      <c r="V105" s="67">
        <v>49.049315068493151</v>
      </c>
      <c r="W105" s="1" t="s">
        <v>1354</v>
      </c>
      <c r="X105" s="62" t="s">
        <v>787</v>
      </c>
      <c r="Y105" s="62" t="s">
        <v>787</v>
      </c>
      <c r="Z105" s="62" t="s">
        <v>1267</v>
      </c>
      <c r="AA105" s="62" t="s">
        <v>1267</v>
      </c>
      <c r="AB105" s="62" t="s">
        <v>834</v>
      </c>
      <c r="AC105" s="62" t="s">
        <v>897</v>
      </c>
      <c r="AD105" s="55"/>
      <c r="AX105" s="4"/>
      <c r="BD105" s="533">
        <v>39020</v>
      </c>
      <c r="BE105" s="533">
        <v>33541</v>
      </c>
      <c r="BF105" s="1">
        <f t="shared" si="9"/>
        <v>5479</v>
      </c>
      <c r="BJ105" s="533">
        <v>15604</v>
      </c>
      <c r="BK105" s="533">
        <v>33507</v>
      </c>
      <c r="BL105" s="6">
        <f t="shared" si="10"/>
        <v>49.049315068493151</v>
      </c>
    </row>
    <row r="106" spans="1:64" ht="15">
      <c r="A106" s="55">
        <v>102</v>
      </c>
      <c r="B106" s="58" t="s">
        <v>569</v>
      </c>
      <c r="C106" s="27">
        <v>13974</v>
      </c>
      <c r="D106" s="55" t="s">
        <v>233</v>
      </c>
      <c r="E106" s="55" t="s">
        <v>372</v>
      </c>
      <c r="F106" s="55" t="s">
        <v>490</v>
      </c>
      <c r="G106" s="55" t="s">
        <v>162</v>
      </c>
      <c r="H106" s="55" t="s">
        <v>1260</v>
      </c>
      <c r="I106" s="55" t="s">
        <v>153</v>
      </c>
      <c r="J106" s="55" t="s">
        <v>493</v>
      </c>
      <c r="K106" s="55" t="s">
        <v>233</v>
      </c>
      <c r="L106" s="25">
        <v>34403</v>
      </c>
      <c r="M106" s="24">
        <v>38655</v>
      </c>
      <c r="N106" s="24"/>
      <c r="O106" s="55" t="s">
        <v>60</v>
      </c>
      <c r="P106" s="55" t="s">
        <v>108</v>
      </c>
      <c r="Q106" s="529">
        <v>34423</v>
      </c>
      <c r="R106" s="521">
        <v>34424</v>
      </c>
      <c r="S106" s="522">
        <v>38655</v>
      </c>
      <c r="T106" s="65">
        <f t="shared" si="8"/>
        <v>4233</v>
      </c>
      <c r="U106" s="66">
        <f t="shared" si="11"/>
        <v>11.597260273972603</v>
      </c>
      <c r="V106" s="67">
        <v>55.969863013698628</v>
      </c>
      <c r="W106" s="1" t="s">
        <v>1353</v>
      </c>
      <c r="X106" s="62" t="s">
        <v>787</v>
      </c>
      <c r="Y106" s="62" t="s">
        <v>787</v>
      </c>
      <c r="Z106" s="62" t="s">
        <v>1267</v>
      </c>
      <c r="AA106" s="62" t="s">
        <v>1267</v>
      </c>
      <c r="AB106" s="62" t="s">
        <v>834</v>
      </c>
      <c r="AC106" s="62" t="s">
        <v>897</v>
      </c>
      <c r="AD106" s="55"/>
      <c r="AX106" s="4"/>
      <c r="BD106" s="533">
        <v>38655</v>
      </c>
      <c r="BE106" s="533">
        <v>34422</v>
      </c>
      <c r="BF106" s="1">
        <f t="shared" si="9"/>
        <v>4233</v>
      </c>
      <c r="BJ106" s="533">
        <v>13974</v>
      </c>
      <c r="BK106" s="533">
        <v>34403</v>
      </c>
      <c r="BL106" s="6">
        <f t="shared" si="10"/>
        <v>55.969863013698628</v>
      </c>
    </row>
    <row r="107" spans="1:64" ht="15">
      <c r="A107" s="55">
        <v>103</v>
      </c>
      <c r="B107" s="58" t="s">
        <v>520</v>
      </c>
      <c r="C107" s="27">
        <v>22058</v>
      </c>
      <c r="D107" s="55" t="s">
        <v>147</v>
      </c>
      <c r="E107" s="55" t="s">
        <v>324</v>
      </c>
      <c r="F107" s="55" t="s">
        <v>521</v>
      </c>
      <c r="G107" s="55" t="s">
        <v>165</v>
      </c>
      <c r="H107" s="55" t="s">
        <v>1261</v>
      </c>
      <c r="I107" s="55" t="s">
        <v>153</v>
      </c>
      <c r="J107" s="55" t="s">
        <v>306</v>
      </c>
      <c r="K107" s="55" t="s">
        <v>147</v>
      </c>
      <c r="L107" s="25">
        <v>34768</v>
      </c>
      <c r="M107" s="24">
        <v>36524</v>
      </c>
      <c r="N107" s="24"/>
      <c r="O107" s="55" t="s">
        <v>59</v>
      </c>
      <c r="P107" s="55" t="s">
        <v>52</v>
      </c>
      <c r="Q107" s="529">
        <v>34818</v>
      </c>
      <c r="R107" s="521">
        <v>34819</v>
      </c>
      <c r="S107" s="522">
        <v>36524</v>
      </c>
      <c r="T107" s="65">
        <f t="shared" si="8"/>
        <v>1706</v>
      </c>
      <c r="U107" s="66">
        <f t="shared" si="11"/>
        <v>4.6739726027397257</v>
      </c>
      <c r="V107" s="67">
        <v>34.821917808219176</v>
      </c>
      <c r="W107" s="1" t="s">
        <v>1354</v>
      </c>
      <c r="X107" s="62" t="s">
        <v>787</v>
      </c>
      <c r="Y107" s="62" t="s">
        <v>787</v>
      </c>
      <c r="Z107" s="62" t="s">
        <v>1267</v>
      </c>
      <c r="AA107" s="62" t="s">
        <v>1267</v>
      </c>
      <c r="AB107" s="62" t="s">
        <v>871</v>
      </c>
      <c r="AC107" s="62" t="s">
        <v>897</v>
      </c>
      <c r="AD107" s="55"/>
      <c r="AX107" s="4"/>
      <c r="BD107" s="533">
        <v>36524</v>
      </c>
      <c r="BE107" s="533">
        <v>34818</v>
      </c>
      <c r="BF107" s="1">
        <f t="shared" si="9"/>
        <v>1706</v>
      </c>
      <c r="BJ107" s="533">
        <v>22058</v>
      </c>
      <c r="BK107" s="533">
        <v>34768</v>
      </c>
      <c r="BL107" s="6">
        <f t="shared" si="10"/>
        <v>34.821917808219176</v>
      </c>
    </row>
    <row r="108" spans="1:64" ht="15">
      <c r="A108" s="55">
        <v>104</v>
      </c>
      <c r="B108" s="58" t="s">
        <v>400</v>
      </c>
      <c r="C108" s="27">
        <v>15358</v>
      </c>
      <c r="D108" s="55" t="s">
        <v>147</v>
      </c>
      <c r="E108" s="55" t="s">
        <v>244</v>
      </c>
      <c r="F108" s="55" t="s">
        <v>312</v>
      </c>
      <c r="G108" s="55" t="s">
        <v>161</v>
      </c>
      <c r="H108" s="55" t="s">
        <v>1260</v>
      </c>
      <c r="I108" s="55" t="s">
        <v>153</v>
      </c>
      <c r="J108" s="55" t="s">
        <v>262</v>
      </c>
      <c r="K108" s="55" t="s">
        <v>502</v>
      </c>
      <c r="L108" s="25">
        <v>34768</v>
      </c>
      <c r="M108" s="24">
        <v>37467</v>
      </c>
      <c r="N108" s="24"/>
      <c r="O108" s="55" t="s">
        <v>58</v>
      </c>
      <c r="P108" s="55" t="s">
        <v>107</v>
      </c>
      <c r="Q108" s="529">
        <v>34818</v>
      </c>
      <c r="R108" s="521">
        <v>34819</v>
      </c>
      <c r="S108" s="522">
        <v>37467</v>
      </c>
      <c r="T108" s="65">
        <f t="shared" si="8"/>
        <v>2649</v>
      </c>
      <c r="U108" s="66">
        <f t="shared" si="11"/>
        <v>7.2575342465753421</v>
      </c>
      <c r="V108" s="67">
        <v>53.178082191780824</v>
      </c>
      <c r="W108" s="1" t="s">
        <v>1353</v>
      </c>
      <c r="X108" s="62" t="s">
        <v>813</v>
      </c>
      <c r="Y108" s="62" t="s">
        <v>813</v>
      </c>
      <c r="Z108" s="62" t="s">
        <v>1267</v>
      </c>
      <c r="AA108" s="62" t="s">
        <v>1267</v>
      </c>
      <c r="AB108" s="62" t="s">
        <v>858</v>
      </c>
      <c r="AC108" s="62" t="s">
        <v>907</v>
      </c>
      <c r="AD108" s="55"/>
      <c r="AX108" s="4"/>
      <c r="BD108" s="533">
        <v>37467</v>
      </c>
      <c r="BE108" s="533">
        <v>34818</v>
      </c>
      <c r="BF108" s="1">
        <f t="shared" si="9"/>
        <v>2649</v>
      </c>
      <c r="BJ108" s="533">
        <v>15358</v>
      </c>
      <c r="BK108" s="533">
        <v>34768</v>
      </c>
      <c r="BL108" s="6">
        <f t="shared" si="10"/>
        <v>53.178082191780824</v>
      </c>
    </row>
    <row r="109" spans="1:64" ht="15">
      <c r="A109" s="55">
        <v>105</v>
      </c>
      <c r="B109" s="58" t="s">
        <v>551</v>
      </c>
      <c r="C109" s="27">
        <v>15713</v>
      </c>
      <c r="D109" s="55" t="s">
        <v>649</v>
      </c>
      <c r="E109" s="55" t="s">
        <v>256</v>
      </c>
      <c r="F109" s="55" t="s">
        <v>552</v>
      </c>
      <c r="G109" s="55" t="s">
        <v>161</v>
      </c>
      <c r="H109" s="55" t="s">
        <v>1260</v>
      </c>
      <c r="I109" s="55" t="s">
        <v>152</v>
      </c>
      <c r="J109" s="55" t="s">
        <v>306</v>
      </c>
      <c r="K109" s="55" t="s">
        <v>151</v>
      </c>
      <c r="L109" s="25">
        <v>35404</v>
      </c>
      <c r="M109" s="24">
        <v>38351</v>
      </c>
      <c r="N109" s="24"/>
      <c r="O109" s="55" t="s">
        <v>57</v>
      </c>
      <c r="P109" s="55" t="s">
        <v>106</v>
      </c>
      <c r="Q109" s="529">
        <v>35429</v>
      </c>
      <c r="R109" s="521">
        <v>35430</v>
      </c>
      <c r="S109" s="522">
        <v>38351</v>
      </c>
      <c r="T109" s="65">
        <f t="shared" si="8"/>
        <v>2922</v>
      </c>
      <c r="U109" s="66">
        <f t="shared" si="11"/>
        <v>8.0054794520547947</v>
      </c>
      <c r="V109" s="67">
        <v>53.947945205479449</v>
      </c>
      <c r="W109" s="1" t="s">
        <v>1354</v>
      </c>
      <c r="X109" s="62" t="s">
        <v>787</v>
      </c>
      <c r="Y109" s="62" t="s">
        <v>787</v>
      </c>
      <c r="Z109" s="62" t="s">
        <v>1267</v>
      </c>
      <c r="AA109" s="62" t="s">
        <v>1267</v>
      </c>
      <c r="AB109" s="62" t="s">
        <v>834</v>
      </c>
      <c r="AC109" s="62" t="s">
        <v>897</v>
      </c>
      <c r="AD109" s="55"/>
      <c r="AX109" s="4"/>
      <c r="BD109" s="533">
        <v>38351</v>
      </c>
      <c r="BE109" s="533">
        <v>35429</v>
      </c>
      <c r="BF109" s="1">
        <f t="shared" si="9"/>
        <v>2922</v>
      </c>
      <c r="BJ109" s="533">
        <v>15713</v>
      </c>
      <c r="BK109" s="533">
        <v>35404</v>
      </c>
      <c r="BL109" s="6">
        <f t="shared" si="10"/>
        <v>53.947945205479449</v>
      </c>
    </row>
    <row r="110" spans="1:64" ht="15">
      <c r="A110" s="55">
        <v>106</v>
      </c>
      <c r="B110" s="58" t="s">
        <v>428</v>
      </c>
      <c r="C110" s="27">
        <v>15164</v>
      </c>
      <c r="D110" s="55" t="s">
        <v>148</v>
      </c>
      <c r="E110" s="55" t="s">
        <v>377</v>
      </c>
      <c r="F110" s="55" t="s">
        <v>429</v>
      </c>
      <c r="G110" s="55" t="s">
        <v>162</v>
      </c>
      <c r="H110" s="55" t="s">
        <v>1261</v>
      </c>
      <c r="I110" s="55" t="s">
        <v>153</v>
      </c>
      <c r="J110" s="55" t="s">
        <v>308</v>
      </c>
      <c r="K110" s="55" t="s">
        <v>148</v>
      </c>
      <c r="L110" s="25">
        <v>36132</v>
      </c>
      <c r="M110" s="24">
        <v>39446</v>
      </c>
      <c r="N110" s="24"/>
      <c r="O110" s="55" t="s">
        <v>56</v>
      </c>
      <c r="P110" s="55" t="s">
        <v>105</v>
      </c>
      <c r="Q110" s="529">
        <v>36159</v>
      </c>
      <c r="R110" s="521">
        <v>36160</v>
      </c>
      <c r="S110" s="522">
        <v>39446</v>
      </c>
      <c r="T110" s="65">
        <f t="shared" si="8"/>
        <v>3287</v>
      </c>
      <c r="U110" s="66">
        <f t="shared" si="11"/>
        <v>9.0054794520547947</v>
      </c>
      <c r="V110" s="67">
        <v>57.446575342465756</v>
      </c>
      <c r="W110" s="1" t="s">
        <v>1354</v>
      </c>
      <c r="X110" s="62" t="s">
        <v>819</v>
      </c>
      <c r="Y110" s="62" t="s">
        <v>819</v>
      </c>
      <c r="Z110" s="62" t="s">
        <v>1267</v>
      </c>
      <c r="AA110" s="62" t="s">
        <v>1267</v>
      </c>
      <c r="AB110" s="62" t="s">
        <v>872</v>
      </c>
      <c r="AC110" s="62" t="s">
        <v>899</v>
      </c>
      <c r="AD110" s="55"/>
      <c r="AX110" s="4"/>
      <c r="BD110" s="533">
        <v>39446</v>
      </c>
      <c r="BE110" s="533">
        <v>36159</v>
      </c>
      <c r="BF110" s="1">
        <f t="shared" si="9"/>
        <v>3287</v>
      </c>
      <c r="BJ110" s="533">
        <v>15164</v>
      </c>
      <c r="BK110" s="533">
        <v>36132</v>
      </c>
      <c r="BL110" s="6">
        <f t="shared" si="10"/>
        <v>57.446575342465756</v>
      </c>
    </row>
    <row r="111" spans="1:64" ht="15">
      <c r="A111" s="55">
        <v>107</v>
      </c>
      <c r="B111" s="58" t="s">
        <v>142</v>
      </c>
      <c r="C111" s="27">
        <v>13433</v>
      </c>
      <c r="D111" s="55" t="s">
        <v>261</v>
      </c>
      <c r="E111" s="55" t="s">
        <v>370</v>
      </c>
      <c r="F111" s="55" t="s">
        <v>392</v>
      </c>
      <c r="G111" s="55" t="s">
        <v>160</v>
      </c>
      <c r="H111" s="55" t="s">
        <v>1260</v>
      </c>
      <c r="I111" s="55" t="s">
        <v>152</v>
      </c>
      <c r="J111" s="55" t="s">
        <v>504</v>
      </c>
      <c r="K111" s="55" t="s">
        <v>261</v>
      </c>
      <c r="L111" s="25">
        <v>36503</v>
      </c>
      <c r="M111" s="24">
        <v>37985</v>
      </c>
      <c r="N111" s="24"/>
      <c r="O111" s="55" t="s">
        <v>55</v>
      </c>
      <c r="P111" s="55" t="s">
        <v>104</v>
      </c>
      <c r="Q111" s="529">
        <v>36525</v>
      </c>
      <c r="R111" s="521">
        <v>36525</v>
      </c>
      <c r="S111" s="522">
        <v>37985</v>
      </c>
      <c r="T111" s="65">
        <f t="shared" si="8"/>
        <v>1461</v>
      </c>
      <c r="U111" s="66">
        <f t="shared" si="11"/>
        <v>4.0027397260273974</v>
      </c>
      <c r="V111" s="67">
        <v>63.205479452054796</v>
      </c>
      <c r="W111" s="1" t="s">
        <v>1354</v>
      </c>
      <c r="X111" s="62" t="s">
        <v>787</v>
      </c>
      <c r="Y111" s="62" t="s">
        <v>787</v>
      </c>
      <c r="Z111" s="62" t="s">
        <v>1267</v>
      </c>
      <c r="AA111" s="62" t="s">
        <v>1267</v>
      </c>
      <c r="AB111" s="62" t="s">
        <v>828</v>
      </c>
      <c r="AC111" s="62" t="s">
        <v>899</v>
      </c>
      <c r="AD111" s="55"/>
      <c r="AF111" s="3"/>
      <c r="AX111" s="4"/>
      <c r="BC111" s="524"/>
      <c r="BD111" s="533">
        <v>37985</v>
      </c>
      <c r="BE111" s="533">
        <v>36524</v>
      </c>
      <c r="BF111" s="1">
        <f t="shared" si="9"/>
        <v>1461</v>
      </c>
      <c r="BJ111" s="533">
        <v>13433</v>
      </c>
      <c r="BK111" s="533">
        <v>36503</v>
      </c>
      <c r="BL111" s="6">
        <f t="shared" si="10"/>
        <v>63.205479452054796</v>
      </c>
    </row>
    <row r="112" spans="1:64" ht="15">
      <c r="A112" s="55">
        <v>108</v>
      </c>
      <c r="B112" s="58" t="s">
        <v>517</v>
      </c>
      <c r="C112" s="27">
        <v>14193</v>
      </c>
      <c r="D112" s="55" t="s">
        <v>233</v>
      </c>
      <c r="E112" s="55" t="s">
        <v>518</v>
      </c>
      <c r="F112" s="55" t="s">
        <v>519</v>
      </c>
      <c r="G112" s="55" t="s">
        <v>165</v>
      </c>
      <c r="H112" s="55" t="s">
        <v>1260</v>
      </c>
      <c r="I112" s="55" t="s">
        <v>152</v>
      </c>
      <c r="J112" s="55" t="s">
        <v>306</v>
      </c>
      <c r="K112" s="55" t="s">
        <v>233</v>
      </c>
      <c r="L112" s="25">
        <v>36503</v>
      </c>
      <c r="M112" s="24">
        <v>39020</v>
      </c>
      <c r="N112" s="24"/>
      <c r="O112" s="55" t="s">
        <v>54</v>
      </c>
      <c r="P112" s="55" t="s">
        <v>103</v>
      </c>
      <c r="Q112" s="529">
        <v>36525</v>
      </c>
      <c r="R112" s="521">
        <v>36525</v>
      </c>
      <c r="S112" s="522">
        <v>39020</v>
      </c>
      <c r="T112" s="65">
        <f t="shared" si="8"/>
        <v>2496</v>
      </c>
      <c r="U112" s="66">
        <f t="shared" si="11"/>
        <v>6.838356164383562</v>
      </c>
      <c r="V112" s="67">
        <v>61.123287671232873</v>
      </c>
      <c r="W112" s="1" t="s">
        <v>1354</v>
      </c>
      <c r="X112" s="62" t="s">
        <v>822</v>
      </c>
      <c r="Y112" s="62" t="s">
        <v>812</v>
      </c>
      <c r="Z112" s="62" t="s">
        <v>1267</v>
      </c>
      <c r="AA112" s="62" t="s">
        <v>1267</v>
      </c>
      <c r="AB112" s="62" t="s">
        <v>828</v>
      </c>
      <c r="AC112" s="62" t="s">
        <v>899</v>
      </c>
      <c r="AD112" s="55"/>
      <c r="AF112" s="3"/>
      <c r="AX112" s="4"/>
      <c r="BC112" s="524"/>
      <c r="BD112" s="533">
        <v>39020</v>
      </c>
      <c r="BE112" s="533">
        <v>36524</v>
      </c>
      <c r="BF112" s="1">
        <f t="shared" si="9"/>
        <v>2496</v>
      </c>
      <c r="BJ112" s="533">
        <v>14193</v>
      </c>
      <c r="BK112" s="533">
        <v>36503</v>
      </c>
      <c r="BL112" s="6">
        <f t="shared" si="10"/>
        <v>61.123287671232873</v>
      </c>
    </row>
    <row r="113" spans="1:64" ht="15">
      <c r="A113" s="55">
        <v>109</v>
      </c>
      <c r="B113" s="58" t="s">
        <v>416</v>
      </c>
      <c r="C113" s="27">
        <v>21649</v>
      </c>
      <c r="D113" s="55" t="s">
        <v>147</v>
      </c>
      <c r="E113" s="55" t="s">
        <v>556</v>
      </c>
      <c r="F113" s="55" t="s">
        <v>514</v>
      </c>
      <c r="G113" s="55" t="s">
        <v>164</v>
      </c>
      <c r="H113" s="55" t="s">
        <v>1261</v>
      </c>
      <c r="I113" s="55" t="s">
        <v>153</v>
      </c>
      <c r="J113" s="55" t="s">
        <v>306</v>
      </c>
      <c r="K113" s="55" t="s">
        <v>147</v>
      </c>
      <c r="L113" s="25">
        <v>37481</v>
      </c>
      <c r="M113" s="24">
        <v>42003</v>
      </c>
      <c r="N113" s="24"/>
      <c r="O113" s="55" t="s">
        <v>53</v>
      </c>
      <c r="P113" s="55" t="s">
        <v>1372</v>
      </c>
      <c r="Q113" s="529">
        <v>37499</v>
      </c>
      <c r="R113" s="521">
        <v>37864</v>
      </c>
      <c r="S113" s="522">
        <v>42003</v>
      </c>
      <c r="T113" s="65">
        <f>BF113</f>
        <v>4536</v>
      </c>
      <c r="U113" s="66">
        <f t="shared" si="11"/>
        <v>12.427397260273972</v>
      </c>
      <c r="V113" s="67">
        <v>43.208219178082189</v>
      </c>
      <c r="W113" s="1" t="s">
        <v>1354</v>
      </c>
      <c r="X113" s="62" t="s">
        <v>787</v>
      </c>
      <c r="Y113" s="62" t="s">
        <v>787</v>
      </c>
      <c r="Z113" s="62" t="s">
        <v>1267</v>
      </c>
      <c r="AA113" s="62" t="s">
        <v>1267</v>
      </c>
      <c r="AB113" s="62" t="s">
        <v>873</v>
      </c>
      <c r="AC113" s="62" t="s">
        <v>897</v>
      </c>
      <c r="AD113" s="55"/>
      <c r="AF113" s="3"/>
      <c r="AX113" s="4"/>
      <c r="BC113" s="524"/>
      <c r="BD113" s="95">
        <v>42003</v>
      </c>
      <c r="BE113" s="533">
        <v>37467</v>
      </c>
      <c r="BF113" s="1">
        <f t="shared" si="9"/>
        <v>4536</v>
      </c>
      <c r="BJ113" s="533">
        <v>21649</v>
      </c>
      <c r="BK113" s="533">
        <v>37420</v>
      </c>
      <c r="BL113" s="6">
        <f t="shared" si="10"/>
        <v>43.208219178082189</v>
      </c>
    </row>
    <row r="114" spans="1:64" ht="15">
      <c r="A114" s="55">
        <v>110</v>
      </c>
      <c r="B114" s="58" t="s">
        <v>511</v>
      </c>
      <c r="C114" s="27">
        <v>19068</v>
      </c>
      <c r="D114" s="55" t="s">
        <v>649</v>
      </c>
      <c r="E114" s="55" t="s">
        <v>240</v>
      </c>
      <c r="F114" s="55" t="s">
        <v>512</v>
      </c>
      <c r="G114" s="55" t="s">
        <v>165</v>
      </c>
      <c r="H114" s="55" t="s">
        <v>1261</v>
      </c>
      <c r="I114" s="55" t="s">
        <v>152</v>
      </c>
      <c r="J114" s="55" t="s">
        <v>306</v>
      </c>
      <c r="K114" s="55" t="s">
        <v>151</v>
      </c>
      <c r="L114" s="25">
        <v>37966</v>
      </c>
      <c r="M114" s="24">
        <v>40907</v>
      </c>
      <c r="N114" s="24"/>
      <c r="O114" s="55" t="s">
        <v>52</v>
      </c>
      <c r="P114" s="55" t="s">
        <v>1373</v>
      </c>
      <c r="Q114" s="529">
        <v>37986</v>
      </c>
      <c r="R114" s="521">
        <v>37986</v>
      </c>
      <c r="S114" s="522">
        <v>40907</v>
      </c>
      <c r="T114" s="65">
        <f t="shared" ref="T114:T118" si="12">BF114</f>
        <v>2922</v>
      </c>
      <c r="U114" s="66">
        <f t="shared" si="11"/>
        <v>8.0054794520547947</v>
      </c>
      <c r="V114" s="67">
        <v>51.775342465753425</v>
      </c>
      <c r="W114" s="1" t="s">
        <v>1354</v>
      </c>
      <c r="X114" s="62" t="s">
        <v>787</v>
      </c>
      <c r="Y114" s="62" t="s">
        <v>787</v>
      </c>
      <c r="Z114" s="62" t="s">
        <v>1267</v>
      </c>
      <c r="AA114" s="62" t="s">
        <v>1267</v>
      </c>
      <c r="AB114" s="62" t="s">
        <v>873</v>
      </c>
      <c r="AC114" s="62" t="s">
        <v>897</v>
      </c>
      <c r="AD114" s="55"/>
      <c r="AF114" s="3"/>
      <c r="AX114" s="4"/>
      <c r="BC114" s="524"/>
      <c r="BD114" s="95">
        <v>40907</v>
      </c>
      <c r="BE114" s="533">
        <v>37985</v>
      </c>
      <c r="BF114" s="1">
        <f t="shared" si="9"/>
        <v>2922</v>
      </c>
      <c r="BJ114" s="533">
        <v>19068</v>
      </c>
      <c r="BK114" s="533">
        <v>37966</v>
      </c>
      <c r="BL114" s="6">
        <f t="shared" si="10"/>
        <v>51.775342465753425</v>
      </c>
    </row>
    <row r="115" spans="1:64" ht="15">
      <c r="A115" s="55">
        <v>111</v>
      </c>
      <c r="B115" s="58" t="s">
        <v>515</v>
      </c>
      <c r="C115" s="27">
        <v>17136</v>
      </c>
      <c r="D115" s="55" t="s">
        <v>261</v>
      </c>
      <c r="E115" s="55" t="s">
        <v>370</v>
      </c>
      <c r="F115" s="55" t="s">
        <v>516</v>
      </c>
      <c r="G115" s="55" t="s">
        <v>160</v>
      </c>
      <c r="H115" s="55" t="s">
        <v>1260</v>
      </c>
      <c r="I115" s="55" t="s">
        <v>152</v>
      </c>
      <c r="J115" s="55" t="s">
        <v>306</v>
      </c>
      <c r="K115" s="55" t="s">
        <v>261</v>
      </c>
      <c r="L115" s="25">
        <v>38330</v>
      </c>
      <c r="M115" s="24">
        <v>43464</v>
      </c>
      <c r="N115" s="24"/>
      <c r="O115" s="55" t="s">
        <v>283</v>
      </c>
      <c r="P115" s="55" t="s">
        <v>470</v>
      </c>
      <c r="Q115" s="529">
        <v>38352</v>
      </c>
      <c r="R115" s="521">
        <v>38352</v>
      </c>
      <c r="S115" s="522">
        <v>43464</v>
      </c>
      <c r="T115" s="65">
        <f t="shared" si="12"/>
        <v>5113</v>
      </c>
      <c r="U115" s="66">
        <f t="shared" si="11"/>
        <v>14.008219178082191</v>
      </c>
      <c r="V115" s="67">
        <v>58.065753424657537</v>
      </c>
      <c r="W115" s="1" t="s">
        <v>1354</v>
      </c>
      <c r="X115" s="62" t="s">
        <v>823</v>
      </c>
      <c r="Y115" s="62" t="s">
        <v>823</v>
      </c>
      <c r="Z115" s="62" t="s">
        <v>805</v>
      </c>
      <c r="AA115" s="62" t="s">
        <v>805</v>
      </c>
      <c r="AB115" s="62" t="s">
        <v>875</v>
      </c>
      <c r="AC115" s="62" t="s">
        <v>899</v>
      </c>
      <c r="AD115" s="55"/>
      <c r="AF115" s="3"/>
      <c r="AX115" s="4"/>
      <c r="BC115" s="524"/>
      <c r="BD115" s="99">
        <v>43464</v>
      </c>
      <c r="BE115" s="533">
        <v>38351</v>
      </c>
      <c r="BF115" s="1">
        <f t="shared" si="9"/>
        <v>5113</v>
      </c>
      <c r="BJ115" s="533">
        <v>17136</v>
      </c>
      <c r="BK115" s="533">
        <v>38330</v>
      </c>
      <c r="BL115" s="6">
        <f t="shared" si="10"/>
        <v>58.065753424657537</v>
      </c>
    </row>
    <row r="116" spans="1:64" ht="15">
      <c r="A116" s="55">
        <v>112</v>
      </c>
      <c r="B116" s="58" t="s">
        <v>426</v>
      </c>
      <c r="C116" s="27">
        <v>20561</v>
      </c>
      <c r="D116" s="55" t="s">
        <v>233</v>
      </c>
      <c r="E116" s="55" t="s">
        <v>347</v>
      </c>
      <c r="F116" s="55" t="s">
        <v>427</v>
      </c>
      <c r="G116" s="55" t="s">
        <v>161</v>
      </c>
      <c r="H116" s="55" t="s">
        <v>1260</v>
      </c>
      <c r="I116" s="55" t="s">
        <v>152</v>
      </c>
      <c r="J116" s="55" t="s">
        <v>308</v>
      </c>
      <c r="K116" s="55" t="s">
        <v>233</v>
      </c>
      <c r="L116" s="25">
        <v>38610</v>
      </c>
      <c r="M116" s="24">
        <v>41577</v>
      </c>
      <c r="N116" s="24"/>
      <c r="O116" s="55" t="s">
        <v>282</v>
      </c>
      <c r="P116" s="55" t="s">
        <v>1374</v>
      </c>
      <c r="Q116" s="529">
        <v>38656</v>
      </c>
      <c r="R116" s="521">
        <v>38656</v>
      </c>
      <c r="S116" s="522">
        <v>41577</v>
      </c>
      <c r="T116" s="65">
        <f t="shared" si="12"/>
        <v>2922</v>
      </c>
      <c r="U116" s="66">
        <f t="shared" si="11"/>
        <v>8.0054794520547947</v>
      </c>
      <c r="V116" s="67">
        <v>49.449315068493149</v>
      </c>
      <c r="W116" s="1" t="s">
        <v>1355</v>
      </c>
      <c r="X116" s="62" t="s">
        <v>813</v>
      </c>
      <c r="Y116" s="62" t="s">
        <v>813</v>
      </c>
      <c r="Z116" s="62" t="s">
        <v>1267</v>
      </c>
      <c r="AA116" s="62" t="s">
        <v>1267</v>
      </c>
      <c r="AB116" s="62" t="s">
        <v>847</v>
      </c>
      <c r="AC116" s="62" t="s">
        <v>906</v>
      </c>
      <c r="AD116" s="55"/>
      <c r="AF116" s="3"/>
      <c r="AX116" s="4"/>
      <c r="BC116" s="524"/>
      <c r="BD116" s="95">
        <v>41577</v>
      </c>
      <c r="BE116" s="533">
        <v>38655</v>
      </c>
      <c r="BF116" s="1">
        <f t="shared" si="9"/>
        <v>2922</v>
      </c>
      <c r="BJ116" s="533">
        <v>20561</v>
      </c>
      <c r="BK116" s="533">
        <v>38610</v>
      </c>
      <c r="BL116" s="6">
        <f t="shared" si="10"/>
        <v>49.449315068493149</v>
      </c>
    </row>
    <row r="117" spans="1:64" ht="15">
      <c r="A117" s="55">
        <v>113</v>
      </c>
      <c r="B117" s="58" t="s">
        <v>641</v>
      </c>
      <c r="C117" s="27">
        <v>20588</v>
      </c>
      <c r="D117" s="55" t="s">
        <v>148</v>
      </c>
      <c r="E117" s="55" t="s">
        <v>256</v>
      </c>
      <c r="F117" s="55" t="s">
        <v>642</v>
      </c>
      <c r="G117" s="55" t="s">
        <v>161</v>
      </c>
      <c r="H117" s="55" t="s">
        <v>1261</v>
      </c>
      <c r="I117" s="55" t="s">
        <v>259</v>
      </c>
      <c r="J117" s="55" t="s">
        <v>306</v>
      </c>
      <c r="K117" s="55" t="s">
        <v>148</v>
      </c>
      <c r="L117" s="25">
        <v>38981</v>
      </c>
      <c r="M117" s="24">
        <v>43464</v>
      </c>
      <c r="N117" s="24"/>
      <c r="O117" s="55" t="s">
        <v>281</v>
      </c>
      <c r="P117" s="55" t="s">
        <v>470</v>
      </c>
      <c r="Q117" s="529">
        <v>39021</v>
      </c>
      <c r="R117" s="521">
        <v>39021</v>
      </c>
      <c r="S117" s="522">
        <v>43464</v>
      </c>
      <c r="T117" s="65">
        <f t="shared" si="12"/>
        <v>4444</v>
      </c>
      <c r="U117" s="66">
        <f t="shared" si="11"/>
        <v>12.175342465753424</v>
      </c>
      <c r="V117" s="67">
        <v>50.391780821917806</v>
      </c>
      <c r="W117" s="1" t="s">
        <v>1354</v>
      </c>
      <c r="X117" s="62" t="s">
        <v>824</v>
      </c>
      <c r="Y117" s="62" t="s">
        <v>799</v>
      </c>
      <c r="Z117" s="62" t="s">
        <v>825</v>
      </c>
      <c r="AA117" s="62" t="s">
        <v>799</v>
      </c>
      <c r="AB117" s="62" t="s">
        <v>876</v>
      </c>
      <c r="AC117" s="62" t="s">
        <v>899</v>
      </c>
      <c r="AD117" s="55"/>
      <c r="AF117" s="3"/>
      <c r="AX117" s="4"/>
      <c r="BC117" s="524"/>
      <c r="BD117" s="99">
        <v>43464</v>
      </c>
      <c r="BE117" s="533">
        <v>39020</v>
      </c>
      <c r="BF117" s="1">
        <f t="shared" si="9"/>
        <v>4444</v>
      </c>
      <c r="BJ117" s="533">
        <v>20588</v>
      </c>
      <c r="BK117" s="533">
        <v>38981</v>
      </c>
      <c r="BL117" s="6">
        <f t="shared" si="10"/>
        <v>50.391780821917806</v>
      </c>
    </row>
    <row r="118" spans="1:64" ht="15">
      <c r="A118" s="55">
        <v>114</v>
      </c>
      <c r="B118" s="58" t="s">
        <v>576</v>
      </c>
      <c r="C118" s="27">
        <v>17580</v>
      </c>
      <c r="D118" s="55" t="s">
        <v>233</v>
      </c>
      <c r="E118" s="55" t="s">
        <v>256</v>
      </c>
      <c r="F118" s="55" t="s">
        <v>577</v>
      </c>
      <c r="G118" s="55" t="s">
        <v>161</v>
      </c>
      <c r="H118" s="55" t="s">
        <v>1260</v>
      </c>
      <c r="I118" s="55" t="s">
        <v>152</v>
      </c>
      <c r="J118" s="55" t="s">
        <v>306</v>
      </c>
      <c r="K118" s="55" t="s">
        <v>233</v>
      </c>
      <c r="L118" s="25">
        <v>38981</v>
      </c>
      <c r="M118" s="24">
        <v>42003</v>
      </c>
      <c r="N118" s="24"/>
      <c r="O118" s="55" t="s">
        <v>280</v>
      </c>
      <c r="P118" s="55" t="s">
        <v>1375</v>
      </c>
      <c r="Q118" s="529">
        <v>39021</v>
      </c>
      <c r="R118" s="521">
        <v>39021</v>
      </c>
      <c r="S118" s="522">
        <v>42003</v>
      </c>
      <c r="T118" s="525">
        <f t="shared" si="12"/>
        <v>2983</v>
      </c>
      <c r="U118" s="66">
        <f t="shared" si="11"/>
        <v>8.1726027397260275</v>
      </c>
      <c r="V118" s="67">
        <v>58.632876712328766</v>
      </c>
      <c r="W118" s="1" t="s">
        <v>1354</v>
      </c>
      <c r="X118" s="62" t="s">
        <v>826</v>
      </c>
      <c r="Y118" s="62" t="s">
        <v>1268</v>
      </c>
      <c r="Z118" s="62" t="s">
        <v>1267</v>
      </c>
      <c r="AA118" s="62" t="s">
        <v>1267</v>
      </c>
      <c r="AB118" s="62" t="s">
        <v>877</v>
      </c>
      <c r="AC118" s="62" t="s">
        <v>903</v>
      </c>
      <c r="AD118" s="55"/>
      <c r="AF118" s="3"/>
      <c r="AX118" s="4"/>
      <c r="BC118" s="524"/>
      <c r="BD118" s="95">
        <v>42003</v>
      </c>
      <c r="BE118" s="533">
        <v>39020</v>
      </c>
      <c r="BF118" s="1">
        <f t="shared" si="9"/>
        <v>2983</v>
      </c>
      <c r="BJ118" s="533">
        <v>17580</v>
      </c>
      <c r="BK118" s="533">
        <v>38981</v>
      </c>
      <c r="BL118" s="6">
        <f t="shared" si="10"/>
        <v>58.632876712328766</v>
      </c>
    </row>
    <row r="119" spans="1:64" ht="15">
      <c r="A119" s="55">
        <v>115</v>
      </c>
      <c r="B119" s="58" t="s">
        <v>243</v>
      </c>
      <c r="C119" s="27">
        <v>24936</v>
      </c>
      <c r="D119" s="55" t="s">
        <v>148</v>
      </c>
      <c r="E119" s="55" t="s">
        <v>244</v>
      </c>
      <c r="F119" s="55" t="s">
        <v>141</v>
      </c>
      <c r="G119" s="55" t="s">
        <v>161</v>
      </c>
      <c r="H119" s="55" t="s">
        <v>1260</v>
      </c>
      <c r="I119" s="55" t="s">
        <v>153</v>
      </c>
      <c r="J119" s="55" t="s">
        <v>493</v>
      </c>
      <c r="K119" s="55" t="s">
        <v>148</v>
      </c>
      <c r="L119" s="25">
        <v>39429</v>
      </c>
      <c r="M119" s="24"/>
      <c r="N119" s="24"/>
      <c r="O119" s="55" t="s">
        <v>279</v>
      </c>
      <c r="P119" s="55" t="s">
        <v>470</v>
      </c>
      <c r="Q119" s="529">
        <v>39447</v>
      </c>
      <c r="R119" s="521">
        <v>39447</v>
      </c>
      <c r="S119" s="522">
        <v>43464</v>
      </c>
      <c r="T119" s="525">
        <f>BF119</f>
        <v>4018</v>
      </c>
      <c r="U119" s="66">
        <f t="shared" si="11"/>
        <v>11.008219178082191</v>
      </c>
      <c r="V119" s="67">
        <v>39.706849315068496</v>
      </c>
      <c r="W119" s="1" t="s">
        <v>1353</v>
      </c>
      <c r="X119" s="62" t="s">
        <v>827</v>
      </c>
      <c r="Y119" s="62" t="s">
        <v>812</v>
      </c>
      <c r="Z119" s="62" t="s">
        <v>1267</v>
      </c>
      <c r="AA119" s="62" t="s">
        <v>1267</v>
      </c>
      <c r="AB119" s="62" t="s">
        <v>878</v>
      </c>
      <c r="AC119" s="62" t="s">
        <v>901</v>
      </c>
      <c r="AD119" s="55"/>
      <c r="AF119" s="3"/>
      <c r="AX119" s="4"/>
      <c r="BC119" s="524"/>
      <c r="BD119" s="99">
        <v>43464</v>
      </c>
      <c r="BE119" s="533">
        <v>39446</v>
      </c>
      <c r="BF119" s="1">
        <f t="shared" si="9"/>
        <v>4018</v>
      </c>
      <c r="BJ119" s="533">
        <v>24936</v>
      </c>
      <c r="BK119" s="533">
        <v>39429</v>
      </c>
      <c r="BL119" s="6">
        <f t="shared" si="10"/>
        <v>39.706849315068496</v>
      </c>
    </row>
    <row r="120" spans="1:64" ht="15">
      <c r="A120" s="55">
        <v>116</v>
      </c>
      <c r="B120" s="58" t="s">
        <v>1359</v>
      </c>
      <c r="C120" s="27">
        <v>20401</v>
      </c>
      <c r="D120" s="55" t="s">
        <v>261</v>
      </c>
      <c r="E120" s="55" t="s">
        <v>670</v>
      </c>
      <c r="F120" s="55" t="s">
        <v>1363</v>
      </c>
      <c r="G120" s="55" t="s">
        <v>1367</v>
      </c>
      <c r="H120" s="55" t="s">
        <v>1260</v>
      </c>
      <c r="I120" s="55" t="s">
        <v>152</v>
      </c>
      <c r="J120" s="55" t="s">
        <v>308</v>
      </c>
      <c r="K120" s="55" t="s">
        <v>261</v>
      </c>
      <c r="L120" s="25">
        <v>40885</v>
      </c>
      <c r="M120" s="24"/>
      <c r="N120" s="24"/>
      <c r="O120" s="55" t="s">
        <v>104</v>
      </c>
      <c r="P120" s="55" t="s">
        <v>470</v>
      </c>
      <c r="Q120" s="529">
        <v>40908</v>
      </c>
      <c r="R120" s="521">
        <v>40908</v>
      </c>
      <c r="S120" s="522">
        <v>43464</v>
      </c>
      <c r="T120" s="525">
        <f t="shared" ref="T120:T123" si="13">BF120</f>
        <v>2557</v>
      </c>
      <c r="U120" s="66">
        <f t="shared" si="11"/>
        <v>7.0054794520547947</v>
      </c>
      <c r="V120" s="67">
        <f>SUM(L120-C120)/365</f>
        <v>56.12054794520548</v>
      </c>
      <c r="W120" s="1" t="s">
        <v>1354</v>
      </c>
      <c r="X120" s="62" t="s">
        <v>1377</v>
      </c>
      <c r="Y120" s="62" t="s">
        <v>1085</v>
      </c>
      <c r="Z120" s="62" t="s">
        <v>805</v>
      </c>
      <c r="AA120" s="62" t="s">
        <v>805</v>
      </c>
      <c r="AB120" s="62"/>
      <c r="AC120" s="62"/>
      <c r="AD120" s="55"/>
      <c r="AF120" s="3"/>
      <c r="AX120" s="4"/>
      <c r="BC120" s="524"/>
      <c r="BD120" s="99">
        <v>43464</v>
      </c>
      <c r="BE120" s="533">
        <v>40907</v>
      </c>
      <c r="BF120" s="1">
        <f t="shared" si="9"/>
        <v>2557</v>
      </c>
      <c r="BJ120" s="533">
        <v>20401</v>
      </c>
      <c r="BK120" s="533">
        <v>40885</v>
      </c>
      <c r="BL120" s="6">
        <f t="shared" si="10"/>
        <v>56.12054794520548</v>
      </c>
    </row>
    <row r="121" spans="1:64" ht="15">
      <c r="A121" s="55">
        <v>117</v>
      </c>
      <c r="B121" s="58" t="s">
        <v>1360</v>
      </c>
      <c r="C121" s="27">
        <v>20922</v>
      </c>
      <c r="D121" s="55" t="s">
        <v>233</v>
      </c>
      <c r="E121" s="55" t="s">
        <v>669</v>
      </c>
      <c r="F121" s="55" t="s">
        <v>1364</v>
      </c>
      <c r="G121" s="55" t="s">
        <v>1368</v>
      </c>
      <c r="H121" s="55" t="s">
        <v>1260</v>
      </c>
      <c r="I121" s="55" t="s">
        <v>153</v>
      </c>
      <c r="J121" s="55" t="s">
        <v>310</v>
      </c>
      <c r="K121" s="55" t="s">
        <v>233</v>
      </c>
      <c r="L121" s="25">
        <v>41536</v>
      </c>
      <c r="M121" s="24"/>
      <c r="N121" s="24"/>
      <c r="O121" s="55" t="s">
        <v>1371</v>
      </c>
      <c r="P121" s="55" t="s">
        <v>470</v>
      </c>
      <c r="Q121" s="529">
        <v>41943</v>
      </c>
      <c r="R121" s="521">
        <v>41943</v>
      </c>
      <c r="S121" s="522">
        <v>43464</v>
      </c>
      <c r="T121" s="525">
        <f t="shared" si="13"/>
        <v>1522</v>
      </c>
      <c r="U121" s="66">
        <f t="shared" si="11"/>
        <v>4.1698630136986301</v>
      </c>
      <c r="V121" s="67">
        <f>SUM(L121-C121)/365</f>
        <v>56.476712328767121</v>
      </c>
      <c r="W121" s="1" t="s">
        <v>1354</v>
      </c>
      <c r="X121" s="62" t="s">
        <v>806</v>
      </c>
      <c r="Y121" s="62" t="s">
        <v>806</v>
      </c>
      <c r="Z121" s="62" t="s">
        <v>1267</v>
      </c>
      <c r="AA121" s="62" t="s">
        <v>1267</v>
      </c>
      <c r="AB121" s="62"/>
      <c r="AC121" s="62"/>
      <c r="AD121" s="55"/>
      <c r="AF121" s="3"/>
      <c r="AX121" s="4"/>
      <c r="BC121" s="524"/>
      <c r="BD121" s="99">
        <v>43464</v>
      </c>
      <c r="BE121" s="533">
        <v>41942</v>
      </c>
      <c r="BF121" s="1">
        <f t="shared" si="9"/>
        <v>1522</v>
      </c>
      <c r="BJ121" s="533">
        <v>20922</v>
      </c>
      <c r="BK121" s="533">
        <v>41536</v>
      </c>
      <c r="BL121" s="6">
        <f t="shared" si="10"/>
        <v>56.476712328767121</v>
      </c>
    </row>
    <row r="122" spans="1:64" ht="15">
      <c r="A122" s="55">
        <v>118</v>
      </c>
      <c r="B122" s="58" t="s">
        <v>1361</v>
      </c>
      <c r="C122" s="27">
        <v>21905</v>
      </c>
      <c r="D122" s="55" t="s">
        <v>233</v>
      </c>
      <c r="E122" s="55" t="s">
        <v>666</v>
      </c>
      <c r="F122" s="55" t="s">
        <v>1365</v>
      </c>
      <c r="G122" s="55" t="s">
        <v>1369</v>
      </c>
      <c r="H122" s="55" t="s">
        <v>1261</v>
      </c>
      <c r="I122" s="55" t="s">
        <v>153</v>
      </c>
      <c r="J122" s="55" t="s">
        <v>306</v>
      </c>
      <c r="K122" s="55" t="s">
        <v>233</v>
      </c>
      <c r="L122" s="25">
        <v>41977</v>
      </c>
      <c r="M122" s="24"/>
      <c r="N122" s="24"/>
      <c r="O122" s="55" t="s">
        <v>213</v>
      </c>
      <c r="P122" s="55" t="s">
        <v>470</v>
      </c>
      <c r="Q122" s="529">
        <v>42004</v>
      </c>
      <c r="R122" s="521">
        <v>42004</v>
      </c>
      <c r="S122" s="522">
        <v>43464</v>
      </c>
      <c r="T122" s="525">
        <f t="shared" si="13"/>
        <v>1461</v>
      </c>
      <c r="U122" s="66">
        <f t="shared" si="11"/>
        <v>4.0027397260273974</v>
      </c>
      <c r="V122" s="67">
        <f>SUM(L122-C122)/365</f>
        <v>54.991780821917807</v>
      </c>
      <c r="W122" s="1" t="s">
        <v>1354</v>
      </c>
      <c r="X122" s="62" t="s">
        <v>1376</v>
      </c>
      <c r="Y122" s="62" t="s">
        <v>1378</v>
      </c>
      <c r="Z122" s="62" t="s">
        <v>1379</v>
      </c>
      <c r="AA122" s="62" t="s">
        <v>1379</v>
      </c>
      <c r="AB122" s="62"/>
      <c r="AC122" s="62"/>
      <c r="AD122" s="55"/>
      <c r="AF122" s="3"/>
      <c r="AX122" s="4"/>
      <c r="BC122" s="524"/>
      <c r="BD122" s="99">
        <v>43464</v>
      </c>
      <c r="BE122" s="533">
        <v>42003</v>
      </c>
      <c r="BF122" s="1">
        <f t="shared" si="9"/>
        <v>1461</v>
      </c>
      <c r="BJ122" s="533">
        <v>21905</v>
      </c>
      <c r="BK122" s="533">
        <v>41977</v>
      </c>
      <c r="BL122" s="6">
        <f t="shared" si="10"/>
        <v>54.991780821917807</v>
      </c>
    </row>
    <row r="123" spans="1:64" ht="16" thickBot="1">
      <c r="A123" s="55">
        <v>119</v>
      </c>
      <c r="B123" s="101" t="s">
        <v>1362</v>
      </c>
      <c r="C123" s="28">
        <v>21342</v>
      </c>
      <c r="D123" s="55" t="s">
        <v>147</v>
      </c>
      <c r="E123" s="55" t="s">
        <v>671</v>
      </c>
      <c r="F123" s="55" t="s">
        <v>1366</v>
      </c>
      <c r="G123" s="55" t="s">
        <v>1367</v>
      </c>
      <c r="H123" s="55" t="s">
        <v>1261</v>
      </c>
      <c r="I123" s="55" t="s">
        <v>153</v>
      </c>
      <c r="J123" s="55" t="s">
        <v>306</v>
      </c>
      <c r="K123" s="55" t="s">
        <v>147</v>
      </c>
      <c r="L123" s="26">
        <v>41977</v>
      </c>
      <c r="M123" s="24"/>
      <c r="N123" s="24"/>
      <c r="O123" s="55" t="s">
        <v>107</v>
      </c>
      <c r="P123" s="55" t="s">
        <v>470</v>
      </c>
      <c r="Q123" s="529">
        <v>42004</v>
      </c>
      <c r="R123" s="523">
        <v>42004</v>
      </c>
      <c r="S123" s="526">
        <v>43464</v>
      </c>
      <c r="T123" s="517">
        <f t="shared" si="13"/>
        <v>1461</v>
      </c>
      <c r="U123" s="68">
        <f t="shared" si="11"/>
        <v>4.0027397260273974</v>
      </c>
      <c r="V123" s="69">
        <f>SUM(L123-C123)/365</f>
        <v>56.534246575342465</v>
      </c>
      <c r="W123" s="1" t="s">
        <v>1353</v>
      </c>
      <c r="X123" s="62" t="s">
        <v>787</v>
      </c>
      <c r="Y123" s="62" t="s">
        <v>787</v>
      </c>
      <c r="Z123" s="62" t="s">
        <v>1267</v>
      </c>
      <c r="AA123" s="62" t="s">
        <v>1267</v>
      </c>
      <c r="AB123" s="62"/>
      <c r="AC123" s="62" t="s">
        <v>897</v>
      </c>
      <c r="AD123" s="55"/>
      <c r="AF123" s="3"/>
      <c r="AX123" s="4"/>
      <c r="BC123" s="524"/>
      <c r="BD123" s="99">
        <v>43464</v>
      </c>
      <c r="BE123" s="533">
        <v>42003</v>
      </c>
      <c r="BF123" s="1">
        <f t="shared" si="9"/>
        <v>1461</v>
      </c>
      <c r="BJ123" s="533">
        <v>21342</v>
      </c>
      <c r="BK123" s="533">
        <v>41977</v>
      </c>
      <c r="BL123" s="6">
        <f t="shared" si="10"/>
        <v>56.534246575342465</v>
      </c>
    </row>
    <row r="124" spans="1:64" ht="16" thickBot="1">
      <c r="A124" s="70"/>
      <c r="B124" s="71" t="s">
        <v>922</v>
      </c>
      <c r="C124" s="240"/>
      <c r="D124" s="72"/>
      <c r="E124" s="72"/>
      <c r="F124" s="72"/>
      <c r="G124" s="72"/>
      <c r="H124" s="72"/>
      <c r="I124" s="72"/>
      <c r="J124" s="72"/>
      <c r="K124" s="72"/>
      <c r="L124" s="240"/>
      <c r="M124" s="72"/>
      <c r="N124" s="72"/>
      <c r="O124" s="72"/>
      <c r="P124" s="72"/>
      <c r="Q124" s="531"/>
      <c r="R124" s="240"/>
      <c r="S124" s="240"/>
      <c r="T124" s="245">
        <f>SUM(T5:T123)</f>
        <v>443157</v>
      </c>
      <c r="U124" s="518">
        <f>SUM(U5:U123)</f>
        <v>1214.1287671232869</v>
      </c>
      <c r="V124" s="240"/>
      <c r="W124" s="72"/>
      <c r="X124" s="72"/>
      <c r="Y124" s="72"/>
      <c r="Z124" s="72"/>
      <c r="AA124" s="72"/>
      <c r="AB124" s="72"/>
      <c r="AC124" s="73"/>
      <c r="BC124" s="13" t="s">
        <v>33</v>
      </c>
      <c r="BD124" s="513"/>
      <c r="BE124" s="514"/>
      <c r="BF124" s="12">
        <f>SUM(BF5:BF123)</f>
        <v>443157</v>
      </c>
      <c r="BG124" s="12"/>
    </row>
    <row r="125" spans="1:64" ht="15" thickBot="1">
      <c r="BD125" s="4"/>
      <c r="BE125" s="4"/>
    </row>
    <row r="126" spans="1:64">
      <c r="R126" s="45" t="s">
        <v>1264</v>
      </c>
      <c r="S126" s="14"/>
      <c r="T126" s="14"/>
      <c r="U126" s="15">
        <f>SUM(T124)</f>
        <v>443157</v>
      </c>
      <c r="V126" s="7"/>
      <c r="W126" s="7"/>
      <c r="X126" s="7"/>
      <c r="Y126" s="7"/>
      <c r="Z126" s="7"/>
      <c r="AA126" s="7"/>
      <c r="AB126" s="7"/>
      <c r="BD126" s="4"/>
      <c r="BE126" s="4"/>
    </row>
    <row r="127" spans="1:64" ht="16" thickBot="1">
      <c r="D127" s="5" t="s">
        <v>912</v>
      </c>
      <c r="I127" s="1" t="s">
        <v>908</v>
      </c>
      <c r="R127" s="46" t="s">
        <v>1265</v>
      </c>
      <c r="S127" s="3"/>
      <c r="T127" s="3"/>
      <c r="U127" s="16">
        <f>SUM(X127-W127)*7</f>
        <v>445151</v>
      </c>
      <c r="V127" s="7"/>
      <c r="W127" s="24">
        <v>16395</v>
      </c>
      <c r="X127" s="24">
        <v>79988</v>
      </c>
      <c r="Y127" s="7"/>
      <c r="Z127" s="7"/>
      <c r="AA127" s="7"/>
      <c r="AB127" s="7"/>
      <c r="BD127" s="4"/>
      <c r="BE127" s="4"/>
    </row>
    <row r="128" spans="1:64" ht="15" thickBot="1">
      <c r="D128" s="1" t="s">
        <v>910</v>
      </c>
      <c r="I128" s="1" t="s">
        <v>1271</v>
      </c>
      <c r="R128" s="47" t="s">
        <v>1266</v>
      </c>
      <c r="S128" s="18"/>
      <c r="T128" s="18"/>
      <c r="U128" s="17">
        <f>SUM(U127,-U126)</f>
        <v>1994</v>
      </c>
      <c r="W128" s="2"/>
      <c r="X128" s="2"/>
      <c r="BD128" s="4"/>
      <c r="BE128" s="4"/>
    </row>
    <row r="129" spans="4:57">
      <c r="D129" s="1" t="s">
        <v>911</v>
      </c>
      <c r="I129" s="1" t="s">
        <v>909</v>
      </c>
      <c r="U129" s="3"/>
      <c r="W129" s="2"/>
      <c r="X129" s="2"/>
      <c r="BD129" s="4"/>
      <c r="BE129" s="4"/>
    </row>
    <row r="130" spans="4:57">
      <c r="D130" s="3" t="s">
        <v>220</v>
      </c>
      <c r="T130" s="5"/>
      <c r="U130" s="5"/>
      <c r="BD130" s="4"/>
      <c r="BE130" s="4"/>
    </row>
    <row r="131" spans="4:57">
      <c r="D131" s="1" t="s">
        <v>913</v>
      </c>
      <c r="R131" s="5"/>
      <c r="T131" s="12"/>
      <c r="U131" s="6"/>
      <c r="BD131" s="4"/>
      <c r="BE131" s="4"/>
    </row>
    <row r="132" spans="4:57">
      <c r="D132" s="1" t="s">
        <v>914</v>
      </c>
      <c r="BD132" s="4"/>
      <c r="BE132" s="4"/>
    </row>
    <row r="133" spans="4:57">
      <c r="D133" s="1" t="s">
        <v>915</v>
      </c>
      <c r="BD133" s="4"/>
      <c r="BE133" s="4"/>
    </row>
    <row r="134" spans="4:57">
      <c r="BD134" s="4"/>
      <c r="BE134" s="4"/>
    </row>
    <row r="135" spans="4:57">
      <c r="BD135" s="4"/>
      <c r="BE135" s="4"/>
    </row>
    <row r="136" spans="4:57">
      <c r="BD136" s="4"/>
      <c r="BE136" s="4"/>
    </row>
    <row r="137" spans="4:57">
      <c r="M137" s="2"/>
      <c r="N137" s="2"/>
      <c r="BD137" s="4"/>
      <c r="BE137" s="4"/>
    </row>
    <row r="138" spans="4:57">
      <c r="M138" s="2"/>
      <c r="N138" s="2"/>
      <c r="BD138" s="4"/>
      <c r="BE138" s="4"/>
    </row>
    <row r="139" spans="4:57">
      <c r="M139" s="2"/>
      <c r="N139" s="2"/>
      <c r="O139" s="510"/>
      <c r="BD139" s="4"/>
      <c r="BE139" s="4"/>
    </row>
    <row r="140" spans="4:57">
      <c r="W140" s="2"/>
      <c r="X140" s="2"/>
      <c r="BD140" s="4"/>
      <c r="BE140" s="4"/>
    </row>
    <row r="141" spans="4:57">
      <c r="W141" s="2"/>
      <c r="X141" s="2"/>
      <c r="BD141" s="4"/>
      <c r="BE141" s="4"/>
    </row>
    <row r="142" spans="4:57">
      <c r="BD142" s="4"/>
      <c r="BE142" s="4"/>
    </row>
    <row r="143" spans="4:57">
      <c r="BD143" s="4"/>
      <c r="BE143" s="4"/>
    </row>
    <row r="144" spans="4:57">
      <c r="BD144" s="4"/>
      <c r="BE144" s="4"/>
    </row>
    <row r="145" spans="56:57">
      <c r="BD145" s="4"/>
      <c r="BE145" s="4"/>
    </row>
    <row r="146" spans="56:57">
      <c r="BD146" s="4"/>
      <c r="BE146" s="4"/>
    </row>
    <row r="147" spans="56:57">
      <c r="BD147" s="4"/>
      <c r="BE147" s="4"/>
    </row>
    <row r="148" spans="56:57">
      <c r="BD148" s="4"/>
      <c r="BE148" s="4"/>
    </row>
    <row r="149" spans="56:57">
      <c r="BD149" s="4"/>
      <c r="BE149" s="4"/>
    </row>
    <row r="150" spans="56:57">
      <c r="BD150" s="4"/>
      <c r="BE150" s="4"/>
    </row>
    <row r="151" spans="56:57">
      <c r="BD151" s="4"/>
      <c r="BE151" s="4"/>
    </row>
    <row r="152" spans="56:57">
      <c r="BD152" s="4"/>
      <c r="BE152" s="4"/>
    </row>
    <row r="153" spans="56:57">
      <c r="BD153" s="4"/>
      <c r="BE153" s="4"/>
    </row>
    <row r="154" spans="56:57">
      <c r="BD154" s="4"/>
      <c r="BE154" s="4"/>
    </row>
    <row r="155" spans="56:57">
      <c r="BD155" s="4"/>
      <c r="BE155" s="4"/>
    </row>
    <row r="156" spans="56:57">
      <c r="BD156" s="4"/>
      <c r="BE156" s="4"/>
    </row>
    <row r="157" spans="56:57">
      <c r="BD157" s="4"/>
      <c r="BE157" s="4"/>
    </row>
    <row r="158" spans="56:57">
      <c r="BD158" s="4"/>
      <c r="BE158" s="4"/>
    </row>
    <row r="159" spans="56:57">
      <c r="BD159" s="4"/>
      <c r="BE159" s="4"/>
    </row>
    <row r="160" spans="56:57">
      <c r="BD160" s="4"/>
      <c r="BE160" s="4"/>
    </row>
    <row r="161" spans="56:57">
      <c r="BD161" s="4"/>
      <c r="BE161" s="4"/>
    </row>
    <row r="162" spans="56:57">
      <c r="BD162" s="4"/>
      <c r="BE162" s="4"/>
    </row>
    <row r="163" spans="56:57">
      <c r="BD163" s="4"/>
      <c r="BE163" s="4"/>
    </row>
    <row r="164" spans="56:57">
      <c r="BD164" s="4"/>
      <c r="BE164" s="4"/>
    </row>
    <row r="165" spans="56:57">
      <c r="BD165" s="4"/>
      <c r="BE165" s="4"/>
    </row>
    <row r="166" spans="56:57">
      <c r="BD166" s="4"/>
      <c r="BE166" s="4"/>
    </row>
    <row r="167" spans="56:57">
      <c r="BD167" s="4"/>
      <c r="BE167" s="4"/>
    </row>
    <row r="168" spans="56:57">
      <c r="BD168" s="4"/>
      <c r="BE168" s="4"/>
    </row>
    <row r="169" spans="56:57">
      <c r="BD169" s="4"/>
      <c r="BE169" s="4"/>
    </row>
    <row r="170" spans="56:57">
      <c r="BD170" s="4"/>
      <c r="BE170" s="4"/>
    </row>
    <row r="171" spans="56:57">
      <c r="BD171" s="4"/>
      <c r="BE171" s="4"/>
    </row>
    <row r="172" spans="56:57">
      <c r="BD172" s="4"/>
      <c r="BE172" s="4"/>
    </row>
    <row r="173" spans="56:57">
      <c r="BD173" s="4"/>
      <c r="BE173" s="4"/>
    </row>
    <row r="174" spans="56:57">
      <c r="BD174" s="4"/>
      <c r="BE174" s="4"/>
    </row>
    <row r="175" spans="56:57">
      <c r="BD175" s="4"/>
      <c r="BE175" s="4"/>
    </row>
    <row r="176" spans="56:57">
      <c r="BD176" s="4"/>
      <c r="BE176" s="4"/>
    </row>
    <row r="177" spans="56:57">
      <c r="BD177" s="4"/>
      <c r="BE177" s="4"/>
    </row>
    <row r="178" spans="56:57">
      <c r="BD178" s="4"/>
      <c r="BE178" s="4"/>
    </row>
    <row r="179" spans="56:57">
      <c r="BD179" s="4"/>
      <c r="BE179" s="4"/>
    </row>
    <row r="180" spans="56:57">
      <c r="BD180" s="4"/>
      <c r="BE180" s="4"/>
    </row>
    <row r="181" spans="56:57">
      <c r="BD181" s="4"/>
      <c r="BE181" s="4"/>
    </row>
    <row r="182" spans="56:57">
      <c r="BD182" s="4"/>
      <c r="BE182" s="4"/>
    </row>
    <row r="183" spans="56:57">
      <c r="BD183" s="4"/>
      <c r="BE183" s="4"/>
    </row>
    <row r="184" spans="56:57">
      <c r="BD184" s="4"/>
      <c r="BE184" s="4"/>
    </row>
    <row r="185" spans="56:57">
      <c r="BD185" s="4"/>
      <c r="BE185" s="4"/>
    </row>
    <row r="186" spans="56:57">
      <c r="BD186" s="4"/>
      <c r="BE186" s="4"/>
    </row>
    <row r="187" spans="56:57">
      <c r="BD187" s="4"/>
      <c r="BE187" s="4"/>
    </row>
    <row r="188" spans="56:57">
      <c r="BD188" s="4"/>
      <c r="BE188" s="4"/>
    </row>
    <row r="189" spans="56:57">
      <c r="BD189" s="4"/>
      <c r="BE189" s="4"/>
    </row>
    <row r="190" spans="56:57">
      <c r="BD190" s="4"/>
      <c r="BE190" s="4"/>
    </row>
    <row r="191" spans="56:57">
      <c r="BD191" s="4"/>
      <c r="BE191" s="4"/>
    </row>
    <row r="192" spans="56:57">
      <c r="BD192" s="4"/>
      <c r="BE192" s="4"/>
    </row>
    <row r="193" spans="56:57">
      <c r="BD193" s="4"/>
      <c r="BE193" s="4"/>
    </row>
    <row r="194" spans="56:57">
      <c r="BD194" s="4"/>
      <c r="BE194" s="4"/>
    </row>
    <row r="195" spans="56:57">
      <c r="BD195" s="4"/>
      <c r="BE195" s="4"/>
    </row>
    <row r="196" spans="56:57">
      <c r="BD196" s="4"/>
      <c r="BE196" s="4"/>
    </row>
    <row r="197" spans="56:57">
      <c r="BD197" s="4"/>
      <c r="BE197" s="4"/>
    </row>
    <row r="198" spans="56:57">
      <c r="BD198" s="4"/>
      <c r="BE198" s="4"/>
    </row>
    <row r="199" spans="56:57">
      <c r="BD199" s="4"/>
      <c r="BE199" s="4"/>
    </row>
    <row r="200" spans="56:57">
      <c r="BD200" s="4"/>
      <c r="BE200" s="4"/>
    </row>
    <row r="201" spans="56:57">
      <c r="BD201" s="4"/>
      <c r="BE201" s="4"/>
    </row>
    <row r="202" spans="56:57">
      <c r="BD202" s="4"/>
      <c r="BE202" s="4"/>
    </row>
    <row r="203" spans="56:57">
      <c r="BD203" s="4"/>
      <c r="BE203" s="4"/>
    </row>
    <row r="204" spans="56:57">
      <c r="BD204" s="4"/>
      <c r="BE204" s="4"/>
    </row>
    <row r="205" spans="56:57">
      <c r="BD205" s="4"/>
      <c r="BE205" s="4"/>
    </row>
    <row r="206" spans="56:57">
      <c r="BD206" s="4"/>
      <c r="BE206" s="4"/>
    </row>
    <row r="207" spans="56:57">
      <c r="BD207" s="4"/>
      <c r="BE207" s="4"/>
    </row>
    <row r="208" spans="56:57">
      <c r="BD208" s="4"/>
      <c r="BE208" s="4"/>
    </row>
    <row r="209" spans="56:57">
      <c r="BD209" s="4"/>
      <c r="BE209" s="4"/>
    </row>
  </sheetData>
  <sortState xmlns:xlrd2="http://schemas.microsoft.com/office/spreadsheetml/2017/richdata2" ref="A82:P118">
    <sortCondition ref="A82:A118"/>
  </sortState>
  <mergeCells count="1">
    <mergeCell ref="A1:B1"/>
  </mergeCells>
  <phoneticPr fontId="3"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24"/>
  <sheetViews>
    <sheetView tabSelected="1" topLeftCell="F1" zoomScale="125" zoomScaleNormal="90" zoomScalePageLayoutView="90" workbookViewId="0">
      <pane ySplit="3" topLeftCell="A123" activePane="bottomLeft" state="frozen"/>
      <selection pane="bottomLeft" activeCell="D139" sqref="D139"/>
    </sheetView>
  </sheetViews>
  <sheetFormatPr baseColWidth="10" defaultColWidth="10.6640625" defaultRowHeight="15"/>
  <cols>
    <col min="1" max="2" width="10.6640625" style="77"/>
    <col min="3" max="3" width="20" style="77" customWidth="1"/>
    <col min="4" max="4" width="17.5" style="77" customWidth="1"/>
    <col min="5" max="5" width="14.5" style="77" customWidth="1"/>
    <col min="6" max="6" width="17.5" style="77" customWidth="1"/>
    <col min="7" max="7" width="17.33203125" style="77" customWidth="1"/>
    <col min="8" max="8" width="22.83203125" style="77" customWidth="1"/>
    <col min="9" max="9" width="10.6640625" style="77"/>
    <col min="10" max="10" width="16.5" style="77" customWidth="1"/>
    <col min="11" max="11" width="15.5" style="77" customWidth="1"/>
    <col min="12" max="13" width="14.5" style="77" customWidth="1"/>
    <col min="14" max="16384" width="10.6640625" style="77"/>
  </cols>
  <sheetData>
    <row r="1" spans="1:7" ht="39" customHeight="1">
      <c r="A1" s="30" t="s">
        <v>1320</v>
      </c>
      <c r="B1" s="76"/>
      <c r="C1" s="58"/>
      <c r="D1" s="76"/>
    </row>
    <row r="2" spans="1:7" ht="20">
      <c r="A2" s="275" t="s">
        <v>1310</v>
      </c>
      <c r="B2" s="58"/>
      <c r="C2" s="58"/>
      <c r="D2" s="76"/>
    </row>
    <row r="3" spans="1:7" ht="62" customHeight="1">
      <c r="A3" s="57" t="s">
        <v>769</v>
      </c>
      <c r="B3" s="57" t="s">
        <v>963</v>
      </c>
      <c r="C3" s="57" t="s">
        <v>763</v>
      </c>
      <c r="D3" s="57" t="s">
        <v>960</v>
      </c>
      <c r="E3" s="219" t="s">
        <v>966</v>
      </c>
      <c r="F3" s="117" t="s">
        <v>964</v>
      </c>
      <c r="G3" s="219" t="s">
        <v>965</v>
      </c>
    </row>
    <row r="4" spans="1:7">
      <c r="A4" s="399"/>
      <c r="B4" s="399"/>
      <c r="C4" s="399"/>
      <c r="D4" s="399"/>
    </row>
    <row r="5" spans="1:7" ht="16" thickBot="1">
      <c r="A5" s="399"/>
      <c r="B5" s="399"/>
      <c r="C5" s="399"/>
      <c r="D5" s="399"/>
    </row>
    <row r="6" spans="1:7">
      <c r="A6" s="229" t="s">
        <v>968</v>
      </c>
      <c r="B6" s="400"/>
      <c r="C6" s="400"/>
      <c r="D6" s="400"/>
      <c r="E6" s="231"/>
      <c r="F6" s="231"/>
      <c r="G6" s="401"/>
    </row>
    <row r="7" spans="1:7">
      <c r="A7" s="235" t="str">
        <f>Wichtige_daten!G4</f>
        <v>D</v>
      </c>
      <c r="B7" s="55">
        <f>Wichtige_daten!A4</f>
        <v>1</v>
      </c>
      <c r="C7" s="55" t="str">
        <f>Wichtige_daten!B4</f>
        <v>Furrer, Jonas</v>
      </c>
      <c r="D7" s="236">
        <f>Wichtige_daten!K4</f>
        <v>4630</v>
      </c>
      <c r="F7" s="77">
        <v>1</v>
      </c>
      <c r="G7" s="402"/>
    </row>
    <row r="8" spans="1:7">
      <c r="A8" s="235" t="str">
        <f>Wichtige_daten!G5</f>
        <v>D</v>
      </c>
      <c r="B8" s="55">
        <f>Wichtige_daten!A5</f>
        <v>2</v>
      </c>
      <c r="C8" s="55" t="str">
        <f>Wichtige_daten!B5</f>
        <v>Ochsenbein, Ulrich</v>
      </c>
      <c r="D8" s="236">
        <f>Wichtige_daten!K5</f>
        <v>2232</v>
      </c>
      <c r="F8" s="77">
        <v>2</v>
      </c>
      <c r="G8" s="402"/>
    </row>
    <row r="9" spans="1:7">
      <c r="A9" s="235" t="str">
        <f>Wichtige_daten!$G$7</f>
        <v>D</v>
      </c>
      <c r="B9" s="55">
        <f>Wichtige_daten!A7</f>
        <v>4</v>
      </c>
      <c r="C9" s="55" t="str">
        <f>Wichtige_daten!B7</f>
        <v>Munzinger, Josef</v>
      </c>
      <c r="D9" s="236">
        <f>Wichtige_daten!$K$7</f>
        <v>2269</v>
      </c>
      <c r="F9" s="77">
        <v>3</v>
      </c>
      <c r="G9" s="402"/>
    </row>
    <row r="10" spans="1:7">
      <c r="A10" s="235" t="str">
        <f>Wichtige_daten!G9</f>
        <v>D</v>
      </c>
      <c r="B10" s="55">
        <f>Wichtige_daten!A9</f>
        <v>6</v>
      </c>
      <c r="C10" s="55" t="str">
        <f>Wichtige_daten!B9</f>
        <v>Frey-Herosé, Friedrich</v>
      </c>
      <c r="D10" s="236">
        <f>Wichtige_daten!K9</f>
        <v>6615</v>
      </c>
      <c r="F10" s="77">
        <v>4</v>
      </c>
      <c r="G10" s="402"/>
    </row>
    <row r="11" spans="1:7">
      <c r="A11" s="235" t="str">
        <f>Wichtige_daten!G10</f>
        <v>D</v>
      </c>
      <c r="B11" s="55">
        <f>Wichtige_daten!A10</f>
        <v>7</v>
      </c>
      <c r="C11" s="55" t="str">
        <f>Wichtige_daten!B10</f>
        <v>Naeff, Wilhelm Matthias</v>
      </c>
      <c r="D11" s="236">
        <f>Wichtige_daten!K10</f>
        <v>9902</v>
      </c>
      <c r="F11" s="77">
        <v>5</v>
      </c>
      <c r="G11" s="402"/>
    </row>
    <row r="12" spans="1:7">
      <c r="A12" s="235" t="str">
        <f>Wichtige_daten!G11</f>
        <v>D</v>
      </c>
      <c r="B12" s="55">
        <f>Wichtige_daten!A11</f>
        <v>8</v>
      </c>
      <c r="C12" s="55" t="str">
        <f>Wichtige_daten!B11</f>
        <v>Stämpfli, Jakob</v>
      </c>
      <c r="D12" s="236">
        <f>Wichtige_daten!K11</f>
        <v>3199</v>
      </c>
      <c r="F12" s="77">
        <v>6</v>
      </c>
      <c r="G12" s="402"/>
    </row>
    <row r="13" spans="1:7">
      <c r="A13" s="235" t="str">
        <f>Wichtige_daten!$G$13</f>
        <v>D</v>
      </c>
      <c r="B13" s="55">
        <f>Wichtige_daten!A13</f>
        <v>10</v>
      </c>
      <c r="C13" s="55" t="str">
        <f>Wichtige_daten!B13</f>
        <v>Knüsel, Melchior Josef Martin</v>
      </c>
      <c r="D13" s="236">
        <f>Wichtige_daten!$K$13</f>
        <v>7474</v>
      </c>
      <c r="F13" s="77">
        <v>7</v>
      </c>
      <c r="G13" s="402"/>
    </row>
    <row r="14" spans="1:7">
      <c r="A14" s="235" t="str">
        <f>Wichtige_daten!G15</f>
        <v>D</v>
      </c>
      <c r="B14" s="55">
        <f>Wichtige_daten!A15</f>
        <v>12</v>
      </c>
      <c r="C14" s="55" t="str">
        <f>Wichtige_daten!B15</f>
        <v>Dubs, Jakob</v>
      </c>
      <c r="D14" s="236">
        <f>Wichtige_daten!K15</f>
        <v>3956</v>
      </c>
      <c r="F14" s="77">
        <v>8</v>
      </c>
      <c r="G14" s="402"/>
    </row>
    <row r="15" spans="1:7">
      <c r="A15" s="235" t="str">
        <f>Wichtige_daten!G16</f>
        <v>D</v>
      </c>
      <c r="B15" s="55">
        <f>Wichtige_daten!A16</f>
        <v>13</v>
      </c>
      <c r="C15" s="55" t="str">
        <f>Wichtige_daten!B16</f>
        <v>Schenk, Carl</v>
      </c>
      <c r="D15" s="236">
        <f>Wichtige_daten!K16</f>
        <v>11522</v>
      </c>
      <c r="F15" s="77">
        <v>9</v>
      </c>
      <c r="G15" s="402"/>
    </row>
    <row r="16" spans="1:7">
      <c r="A16" s="235" t="str">
        <f>Wichtige_daten!$G$18</f>
        <v>D</v>
      </c>
      <c r="B16" s="55">
        <f>Wichtige_daten!A18</f>
        <v>15</v>
      </c>
      <c r="C16" s="55" t="str">
        <f>Wichtige_daten!B18</f>
        <v>Welti, Emil</v>
      </c>
      <c r="D16" s="236">
        <f>Wichtige_daten!$K$18</f>
        <v>9131</v>
      </c>
      <c r="F16" s="77">
        <v>10</v>
      </c>
      <c r="G16" s="402"/>
    </row>
    <row r="17" spans="1:7">
      <c r="A17" s="235" t="str">
        <f>Wichtige_daten!$G$21</f>
        <v>D</v>
      </c>
      <c r="B17" s="55">
        <f>Wichtige_daten!A21</f>
        <v>18</v>
      </c>
      <c r="C17" s="55" t="str">
        <f>Wichtige_daten!B21</f>
        <v>Scherer, Johann Jakob</v>
      </c>
      <c r="D17" s="236">
        <f>Wichtige_daten!$K$21</f>
        <v>2356</v>
      </c>
      <c r="F17" s="77">
        <v>11</v>
      </c>
      <c r="G17" s="402"/>
    </row>
    <row r="18" spans="1:7">
      <c r="A18" s="235" t="str">
        <f>Wichtige_daten!G23</f>
        <v>D</v>
      </c>
      <c r="B18" s="55">
        <f>Wichtige_daten!A23</f>
        <v>20</v>
      </c>
      <c r="C18" s="55" t="str">
        <f>Wichtige_daten!B23</f>
        <v>Heer, Joachim</v>
      </c>
      <c r="D18" s="236">
        <f>Wichtige_daten!$K$23</f>
        <v>1093</v>
      </c>
      <c r="F18" s="77">
        <v>12</v>
      </c>
      <c r="G18" s="402"/>
    </row>
    <row r="19" spans="1:7">
      <c r="A19" s="235" t="str">
        <f>Wichtige_daten!G24</f>
        <v>D</v>
      </c>
      <c r="B19" s="55">
        <f>Wichtige_daten!A24</f>
        <v>21</v>
      </c>
      <c r="C19" s="55" t="str">
        <f>Wichtige_daten!B24</f>
        <v>Anderwert, Fridolin</v>
      </c>
      <c r="D19" s="236">
        <f>Wichtige_daten!K24</f>
        <v>1821</v>
      </c>
      <c r="F19" s="77">
        <v>13</v>
      </c>
      <c r="G19" s="402"/>
    </row>
    <row r="20" spans="1:7">
      <c r="A20" s="235" t="str">
        <f>Wichtige_daten!G25</f>
        <v>D</v>
      </c>
      <c r="B20" s="55">
        <f>Wichtige_daten!A25</f>
        <v>22</v>
      </c>
      <c r="C20" s="55" t="str">
        <f>Wichtige_daten!B25</f>
        <v>Hammer, Bernhard</v>
      </c>
      <c r="D20" s="236">
        <f>Wichtige_daten!K25</f>
        <v>5479</v>
      </c>
      <c r="F20" s="77">
        <v>14</v>
      </c>
      <c r="G20" s="402"/>
    </row>
    <row r="21" spans="1:7">
      <c r="A21" s="235" t="str">
        <f>Wichtige_daten!G27</f>
        <v>D</v>
      </c>
      <c r="B21" s="55">
        <f>Wichtige_daten!A27</f>
        <v>24</v>
      </c>
      <c r="C21" s="55" t="str">
        <f>Wichtige_daten!B27</f>
        <v>Bavier, Simeon</v>
      </c>
      <c r="D21" s="236">
        <f>Wichtige_daten!K27</f>
        <v>1469</v>
      </c>
      <c r="F21" s="77">
        <v>15</v>
      </c>
      <c r="G21" s="402"/>
    </row>
    <row r="22" spans="1:7">
      <c r="A22" s="235" t="str">
        <f>Wichtige_daten!G28</f>
        <v>D</v>
      </c>
      <c r="B22" s="55">
        <f>Wichtige_daten!A28</f>
        <v>25</v>
      </c>
      <c r="C22" s="55" t="str">
        <f>Wichtige_daten!B28</f>
        <v>Hertenstein, Wilhelm</v>
      </c>
      <c r="D22" s="236">
        <f>Wichtige_daten!K28</f>
        <v>3540</v>
      </c>
      <c r="F22" s="77">
        <v>16</v>
      </c>
      <c r="G22" s="402"/>
    </row>
    <row r="23" spans="1:7">
      <c r="A23" s="235" t="str">
        <f>Wichtige_daten!G30</f>
        <v>D</v>
      </c>
      <c r="B23" s="55">
        <f>Wichtige_daten!A30</f>
        <v>27</v>
      </c>
      <c r="C23" s="55" t="str">
        <f>Wichtige_daten!B30</f>
        <v>Deucher, Adolf</v>
      </c>
      <c r="D23" s="236">
        <f>Wichtige_daten!K30</f>
        <v>10672</v>
      </c>
      <c r="F23" s="77">
        <v>17</v>
      </c>
      <c r="G23" s="402"/>
    </row>
    <row r="24" spans="1:7">
      <c r="A24" s="235" t="str">
        <f>Wichtige_daten!G31</f>
        <v>D</v>
      </c>
      <c r="B24" s="55">
        <f>Wichtige_daten!A31</f>
        <v>28</v>
      </c>
      <c r="C24" s="55" t="str">
        <f>Wichtige_daten!B31</f>
        <v>Hauser, Walter</v>
      </c>
      <c r="D24" s="236">
        <f>Wichtige_daten!K31</f>
        <v>5062</v>
      </c>
      <c r="F24" s="77">
        <v>18</v>
      </c>
      <c r="G24" s="402"/>
    </row>
    <row r="25" spans="1:7">
      <c r="A25" s="235" t="str">
        <f>Wichtige_daten!G32</f>
        <v>D</v>
      </c>
      <c r="B25" s="55">
        <f>Wichtige_daten!A32</f>
        <v>29</v>
      </c>
      <c r="C25" s="55" t="str">
        <f>Wichtige_daten!B32</f>
        <v>Frey, Emil</v>
      </c>
      <c r="D25" s="236">
        <f>Wichtige_daten!K32</f>
        <v>2282</v>
      </c>
      <c r="F25" s="77">
        <v>19</v>
      </c>
      <c r="G25" s="402"/>
    </row>
    <row r="26" spans="1:7">
      <c r="A26" s="235" t="str">
        <f>Wichtige_daten!G33</f>
        <v>D</v>
      </c>
      <c r="B26" s="55">
        <f>Wichtige_daten!A33</f>
        <v>30</v>
      </c>
      <c r="C26" s="55" t="str">
        <f>Wichtige_daten!B33</f>
        <v>Zemp, Joseph</v>
      </c>
      <c r="D26" s="236">
        <f>Wichtige_daten!K33</f>
        <v>6013</v>
      </c>
      <c r="F26" s="77">
        <v>20</v>
      </c>
      <c r="G26" s="402"/>
    </row>
    <row r="27" spans="1:7">
      <c r="A27" s="235" t="str">
        <f>Wichtige_daten!G36</f>
        <v>D</v>
      </c>
      <c r="B27" s="55">
        <f>Wichtige_daten!A36</f>
        <v>33</v>
      </c>
      <c r="C27" s="55" t="str">
        <f>Wichtige_daten!B36</f>
        <v>Müller, Eduard</v>
      </c>
      <c r="D27" s="236">
        <f>Wichtige_daten!K36</f>
        <v>8852</v>
      </c>
      <c r="F27" s="77">
        <v>21</v>
      </c>
      <c r="G27" s="402"/>
    </row>
    <row r="28" spans="1:7">
      <c r="A28" s="235" t="str">
        <f>Wichtige_daten!G37</f>
        <v>D</v>
      </c>
      <c r="B28" s="55">
        <f>Wichtige_daten!A37</f>
        <v>34</v>
      </c>
      <c r="C28" s="55" t="str">
        <f>Wichtige_daten!B37</f>
        <v>Brenner, Ernst</v>
      </c>
      <c r="D28" s="236">
        <f>Wichtige_daten!K37</f>
        <v>5093</v>
      </c>
      <c r="F28" s="77">
        <v>22</v>
      </c>
      <c r="G28" s="402"/>
    </row>
    <row r="29" spans="1:7">
      <c r="A29" s="235" t="str">
        <f>Wichtige_daten!G40</f>
        <v>D</v>
      </c>
      <c r="B29" s="55">
        <f>Wichtige_daten!A40</f>
        <v>37</v>
      </c>
      <c r="C29" s="55" t="str">
        <f>Wichtige_daten!B40</f>
        <v>Forrer, Ludwig</v>
      </c>
      <c r="D29" s="236">
        <f>Wichtige_daten!K40</f>
        <v>5500</v>
      </c>
      <c r="F29" s="77">
        <v>23</v>
      </c>
      <c r="G29" s="402"/>
    </row>
    <row r="30" spans="1:7">
      <c r="A30" s="235" t="str">
        <f>Wichtige_daten!G41</f>
        <v>D</v>
      </c>
      <c r="B30" s="55">
        <f>Wichtige_daten!A41</f>
        <v>38</v>
      </c>
      <c r="C30" s="55" t="str">
        <f>Wichtige_daten!B41</f>
        <v>Schobinger, Josef Anton</v>
      </c>
      <c r="D30" s="236">
        <f>Wichtige_daten!K41</f>
        <v>1258</v>
      </c>
      <c r="F30" s="77">
        <v>24</v>
      </c>
      <c r="G30" s="402"/>
    </row>
    <row r="31" spans="1:7">
      <c r="A31" s="235" t="str">
        <f>Wichtige_daten!G42</f>
        <v>D</v>
      </c>
      <c r="B31" s="55">
        <f>Wichtige_daten!A42</f>
        <v>39</v>
      </c>
      <c r="C31" s="55" t="str">
        <f>Wichtige_daten!B42</f>
        <v>Hoffmann, Arthur</v>
      </c>
      <c r="D31" s="236">
        <f>Wichtige_daten!K42</f>
        <v>2235</v>
      </c>
      <c r="F31" s="77">
        <v>25</v>
      </c>
      <c r="G31" s="402"/>
    </row>
    <row r="32" spans="1:7">
      <c r="A32" s="235" t="str">
        <f>Wichtige_daten!$G$46</f>
        <v>D</v>
      </c>
      <c r="B32" s="55">
        <f>Wichtige_daten!A46</f>
        <v>43</v>
      </c>
      <c r="C32" s="55" t="str">
        <f>Wichtige_daten!B46</f>
        <v>Schulthess, Edmund</v>
      </c>
      <c r="D32" s="236">
        <f>Wichtige_daten!$K$46</f>
        <v>8308</v>
      </c>
      <c r="F32" s="77">
        <v>26</v>
      </c>
      <c r="G32" s="402"/>
    </row>
    <row r="33" spans="1:7">
      <c r="A33" s="235" t="str">
        <f>Wichtige_daten!G49</f>
        <v>D</v>
      </c>
      <c r="B33" s="55">
        <f>Wichtige_daten!A49</f>
        <v>46</v>
      </c>
      <c r="C33" s="55" t="str">
        <f>Wichtige_daten!B49</f>
        <v>Haab, Robert</v>
      </c>
      <c r="D33" s="236">
        <f>Wichtige_daten!K49</f>
        <v>4368</v>
      </c>
      <c r="F33" s="77">
        <v>27</v>
      </c>
      <c r="G33" s="402"/>
    </row>
    <row r="34" spans="1:7">
      <c r="A34" s="235" t="str">
        <f>Wichtige_daten!G50</f>
        <v>D</v>
      </c>
      <c r="B34" s="55">
        <f>Wichtige_daten!A50</f>
        <v>47</v>
      </c>
      <c r="C34" s="55" t="str">
        <f>Wichtige_daten!B50</f>
        <v>Scheurer, Karl</v>
      </c>
      <c r="D34" s="236">
        <f>Wichtige_daten!K50</f>
        <v>3602</v>
      </c>
      <c r="F34" s="77">
        <v>28</v>
      </c>
      <c r="G34" s="402"/>
    </row>
    <row r="35" spans="1:7">
      <c r="A35" s="235" t="str">
        <f>Wichtige_daten!$G$53</f>
        <v>D</v>
      </c>
      <c r="B35" s="55">
        <f>Wichtige_daten!A53</f>
        <v>50</v>
      </c>
      <c r="C35" s="55" t="str">
        <f>Wichtige_daten!B53</f>
        <v>Häberlin, Heinrich</v>
      </c>
      <c r="D35" s="236">
        <f>Wichtige_daten!$K$53</f>
        <v>5142</v>
      </c>
      <c r="F35" s="77">
        <v>29</v>
      </c>
      <c r="G35" s="402"/>
    </row>
    <row r="36" spans="1:7">
      <c r="A36" s="235" t="str">
        <f>Wichtige_daten!G55</f>
        <v>D</v>
      </c>
      <c r="B36" s="55">
        <f>Wichtige_daten!A55</f>
        <v>52</v>
      </c>
      <c r="C36" s="55" t="str">
        <f>Wichtige_daten!B55</f>
        <v>Minger, Rudolf</v>
      </c>
      <c r="D36" s="236">
        <f>Wichtige_daten!K55</f>
        <v>4038</v>
      </c>
      <c r="F36" s="77">
        <v>30</v>
      </c>
      <c r="G36" s="402"/>
    </row>
    <row r="37" spans="1:7">
      <c r="A37" s="235" t="str">
        <f>Wichtige_daten!G56</f>
        <v>D</v>
      </c>
      <c r="B37" s="55">
        <f>Wichtige_daten!A56</f>
        <v>53</v>
      </c>
      <c r="C37" s="55" t="str">
        <f>Wichtige_daten!B56</f>
        <v>Meyer, Albert</v>
      </c>
      <c r="D37" s="236">
        <f>Wichtige_daten!K56</f>
        <v>3287</v>
      </c>
      <c r="F37" s="77">
        <v>31</v>
      </c>
      <c r="G37" s="402"/>
    </row>
    <row r="38" spans="1:7">
      <c r="A38" s="235" t="str">
        <f>Wichtige_daten!G57</f>
        <v>D</v>
      </c>
      <c r="B38" s="55">
        <f>Wichtige_daten!A57</f>
        <v>54</v>
      </c>
      <c r="C38" s="55" t="str">
        <f>Wichtige_daten!B57</f>
        <v>Baumann, Johannes</v>
      </c>
      <c r="D38" s="236">
        <f>Wichtige_daten!K57</f>
        <v>2477</v>
      </c>
      <c r="F38" s="77">
        <v>32</v>
      </c>
      <c r="G38" s="402"/>
    </row>
    <row r="39" spans="1:7">
      <c r="A39" s="235" t="str">
        <f>Wichtige_daten!G58</f>
        <v>D</v>
      </c>
      <c r="B39" s="55">
        <f>Wichtige_daten!A58</f>
        <v>55</v>
      </c>
      <c r="C39" s="55" t="str">
        <f>Wichtige_daten!B58</f>
        <v>Etter, Philipp</v>
      </c>
      <c r="D39" s="236">
        <f>Wichtige_daten!K58</f>
        <v>9376</v>
      </c>
      <c r="F39" s="77">
        <v>33</v>
      </c>
      <c r="G39" s="402"/>
    </row>
    <row r="40" spans="1:7">
      <c r="A40" s="235" t="str">
        <f>Wichtige_daten!G59</f>
        <v>D</v>
      </c>
      <c r="B40" s="55">
        <f>Wichtige_daten!A59</f>
        <v>56</v>
      </c>
      <c r="C40" s="55" t="str">
        <f>Wichtige_daten!B59</f>
        <v>Obrecht, Hermann</v>
      </c>
      <c r="D40" s="236">
        <f>Wichtige_daten!K59</f>
        <v>1934</v>
      </c>
      <c r="F40" s="77">
        <v>34</v>
      </c>
      <c r="G40" s="402"/>
    </row>
    <row r="41" spans="1:7">
      <c r="A41" s="235" t="str">
        <f>Wichtige_daten!G60</f>
        <v>D</v>
      </c>
      <c r="B41" s="55">
        <f>Wichtige_daten!A60</f>
        <v>57</v>
      </c>
      <c r="C41" s="55" t="str">
        <f>Wichtige_daten!B60</f>
        <v>Wetter, Ernst</v>
      </c>
      <c r="D41" s="236">
        <f>Wichtige_daten!K60</f>
        <v>1826</v>
      </c>
      <c r="F41" s="77">
        <v>35</v>
      </c>
      <c r="G41" s="402"/>
    </row>
    <row r="42" spans="1:7">
      <c r="A42" s="235" t="str">
        <f>Wichtige_daten!G62</f>
        <v>D</v>
      </c>
      <c r="B42" s="55">
        <f>Wichtige_daten!A62</f>
        <v>59</v>
      </c>
      <c r="C42" s="55" t="str">
        <f>Wichtige_daten!B62</f>
        <v>Stampfli, Walther</v>
      </c>
      <c r="D42" s="236">
        <f>Wichtige_daten!K62</f>
        <v>2709</v>
      </c>
      <c r="F42" s="77">
        <v>36</v>
      </c>
      <c r="G42" s="402"/>
    </row>
    <row r="43" spans="1:7">
      <c r="A43" s="91" t="str">
        <f>Wichtige_daten!G63</f>
        <v>D</v>
      </c>
      <c r="B43" s="55">
        <f>Wichtige_daten!A63</f>
        <v>60</v>
      </c>
      <c r="C43" s="55" t="str">
        <f>Wichtige_daten!B63</f>
        <v>von Steiger, Eduard</v>
      </c>
      <c r="D43" s="236">
        <f>Wichtige_daten!K63</f>
        <v>4017</v>
      </c>
      <c r="F43" s="77">
        <v>37</v>
      </c>
      <c r="G43" s="402"/>
    </row>
    <row r="44" spans="1:7">
      <c r="A44" s="235" t="str">
        <f>Wichtige_daten!G64</f>
        <v>D</v>
      </c>
      <c r="B44" s="55">
        <f>Wichtige_daten!A64</f>
        <v>61</v>
      </c>
      <c r="C44" s="55" t="str">
        <f>Wichtige_daten!B64</f>
        <v>Kobelt, Karl</v>
      </c>
      <c r="D44" s="236">
        <f>Wichtige_daten!K64</f>
        <v>5113</v>
      </c>
      <c r="F44" s="77">
        <v>38</v>
      </c>
      <c r="G44" s="402"/>
    </row>
    <row r="45" spans="1:7">
      <c r="A45" s="235" t="str">
        <f>Wichtige_daten!G65</f>
        <v>D</v>
      </c>
      <c r="B45" s="55">
        <f>Wichtige_daten!A65</f>
        <v>62</v>
      </c>
      <c r="C45" s="55" t="str">
        <f>Wichtige_daten!B65</f>
        <v>Nobs, Ernst</v>
      </c>
      <c r="D45" s="236">
        <f>Wichtige_daten!K65</f>
        <v>2922</v>
      </c>
      <c r="F45" s="77">
        <v>39</v>
      </c>
      <c r="G45" s="402"/>
    </row>
    <row r="46" spans="1:7">
      <c r="A46" s="235" t="str">
        <f>Wichtige_daten!G68</f>
        <v>D</v>
      </c>
      <c r="B46" s="55">
        <f>Wichtige_daten!A68</f>
        <v>65</v>
      </c>
      <c r="C46" s="55" t="str">
        <f>Wichtige_daten!B68</f>
        <v>Escher, Josef</v>
      </c>
      <c r="D46" s="236">
        <f>Wichtige_daten!K68</f>
        <v>1503</v>
      </c>
      <c r="F46" s="77">
        <v>40</v>
      </c>
      <c r="G46" s="402"/>
    </row>
    <row r="47" spans="1:7">
      <c r="A47" s="235" t="str">
        <f>Wichtige_daten!G69</f>
        <v>D</v>
      </c>
      <c r="B47" s="55">
        <f>Wichtige_daten!A69</f>
        <v>66</v>
      </c>
      <c r="C47" s="55" t="str">
        <f>Wichtige_daten!B69</f>
        <v>Feldmann, Markus</v>
      </c>
      <c r="D47" s="236">
        <f>Wichtige_daten!K69</f>
        <v>2499</v>
      </c>
      <c r="F47" s="77">
        <v>41</v>
      </c>
      <c r="G47" s="402"/>
    </row>
    <row r="48" spans="1:7">
      <c r="A48" s="235" t="str">
        <f>Wichtige_daten!G70</f>
        <v>D</v>
      </c>
      <c r="B48" s="55">
        <f>Wichtige_daten!A70</f>
        <v>67</v>
      </c>
      <c r="C48" s="55" t="str">
        <f>Wichtige_daten!B70</f>
        <v>Weber, Max</v>
      </c>
      <c r="D48" s="236">
        <f>Wichtige_daten!K70</f>
        <v>762</v>
      </c>
      <c r="F48" s="77">
        <v>42</v>
      </c>
      <c r="G48" s="402"/>
    </row>
    <row r="49" spans="1:7">
      <c r="A49" s="235" t="str">
        <f>Wichtige_daten!G71</f>
        <v>D</v>
      </c>
      <c r="B49" s="55">
        <f>Wichtige_daten!A71</f>
        <v>68</v>
      </c>
      <c r="C49" s="55" t="str">
        <f>Wichtige_daten!B71</f>
        <v>Streuli, Hans</v>
      </c>
      <c r="D49" s="236">
        <f>Wichtige_daten!K71</f>
        <v>2160</v>
      </c>
      <c r="F49" s="77">
        <v>43</v>
      </c>
      <c r="G49" s="402"/>
    </row>
    <row r="50" spans="1:7">
      <c r="A50" s="235" t="str">
        <f>Wichtige_daten!G72</f>
        <v>D</v>
      </c>
      <c r="B50" s="55">
        <f>Wichtige_daten!A72</f>
        <v>69</v>
      </c>
      <c r="C50" s="55" t="str">
        <f>Wichtige_daten!B72</f>
        <v>Holenstein, Thomas</v>
      </c>
      <c r="D50" s="236">
        <f>Wichtige_daten!K72</f>
        <v>1842</v>
      </c>
      <c r="F50" s="77">
        <v>44</v>
      </c>
      <c r="G50" s="402"/>
    </row>
    <row r="51" spans="1:7">
      <c r="A51" s="235" t="str">
        <f>Wichtige_daten!$G$75</f>
        <v>D</v>
      </c>
      <c r="B51" s="55">
        <f>Wichtige_daten!A75</f>
        <v>72</v>
      </c>
      <c r="C51" s="55" t="str">
        <f>Wichtige_daten!B75</f>
        <v>Wahlen, Friedrich Traugott</v>
      </c>
      <c r="D51" s="236">
        <f>Wichtige_daten!$K$75</f>
        <v>2578</v>
      </c>
      <c r="F51" s="77">
        <v>45</v>
      </c>
      <c r="G51" s="402"/>
    </row>
    <row r="52" spans="1:7">
      <c r="A52" s="235" t="str">
        <f>Wichtige_daten!G77</f>
        <v>D</v>
      </c>
      <c r="B52" s="55">
        <f>Wichtige_daten!A77</f>
        <v>74</v>
      </c>
      <c r="C52" s="55" t="str">
        <f>Wichtige_daten!B77</f>
        <v>Spühler, Willy</v>
      </c>
      <c r="D52" s="236">
        <f>Wichtige_daten!K77</f>
        <v>3684</v>
      </c>
      <c r="F52" s="77">
        <v>46</v>
      </c>
      <c r="G52" s="402"/>
    </row>
    <row r="53" spans="1:7">
      <c r="A53" s="235" t="str">
        <f>Wichtige_daten!G78</f>
        <v>D</v>
      </c>
      <c r="B53" s="55">
        <f>Wichtige_daten!A78</f>
        <v>75</v>
      </c>
      <c r="C53" s="55" t="str">
        <f>Wichtige_daten!B78</f>
        <v>von Moos, Ludwig</v>
      </c>
      <c r="D53" s="236">
        <f>Wichtige_daten!K78</f>
        <v>4383</v>
      </c>
      <c r="F53" s="77">
        <v>47</v>
      </c>
      <c r="G53" s="402"/>
    </row>
    <row r="54" spans="1:7">
      <c r="A54" s="235" t="str">
        <f>Wichtige_daten!G79</f>
        <v>D</v>
      </c>
      <c r="B54" s="55">
        <f>Wichtige_daten!A79</f>
        <v>76</v>
      </c>
      <c r="C54" s="55" t="str">
        <f>Wichtige_daten!B79</f>
        <v>Tschudi, Hans-Peter</v>
      </c>
      <c r="D54" s="236">
        <f>Wichtige_daten!K79</f>
        <v>5114</v>
      </c>
      <c r="F54" s="77">
        <v>48</v>
      </c>
      <c r="G54" s="402"/>
    </row>
    <row r="55" spans="1:7">
      <c r="A55" s="235" t="str">
        <f>Wichtige_daten!G80</f>
        <v>D</v>
      </c>
      <c r="B55" s="55">
        <f>Wichtige_daten!A80</f>
        <v>77</v>
      </c>
      <c r="C55" s="55" t="str">
        <f>Wichtige_daten!B80</f>
        <v>Schaffner, Hans</v>
      </c>
      <c r="D55" s="236">
        <f>Wichtige_daten!K80</f>
        <v>3106</v>
      </c>
      <c r="F55" s="77">
        <v>49</v>
      </c>
      <c r="G55" s="402"/>
    </row>
    <row r="56" spans="1:7">
      <c r="A56" s="235" t="str">
        <f>Wichtige_daten!$G$82</f>
        <v>D</v>
      </c>
      <c r="B56" s="55">
        <f>Wichtige_daten!A82</f>
        <v>79</v>
      </c>
      <c r="C56" s="55" t="str">
        <f>Wichtige_daten!B82</f>
        <v>Gnägi, Rudolf</v>
      </c>
      <c r="D56" s="236">
        <f>Wichtige_daten!$K$82</f>
        <v>5113</v>
      </c>
      <c r="F56" s="77">
        <v>50</v>
      </c>
      <c r="G56" s="402"/>
    </row>
    <row r="57" spans="1:7">
      <c r="A57" s="235" t="str">
        <f>Wichtige_daten!G85</f>
        <v>D</v>
      </c>
      <c r="B57" s="55">
        <f>Wichtige_daten!A85</f>
        <v>82</v>
      </c>
      <c r="C57" s="55" t="str">
        <f>Wichtige_daten!B85</f>
        <v>Brugger, Ernst</v>
      </c>
      <c r="D57" s="236">
        <f>Wichtige_daten!K85</f>
        <v>2953</v>
      </c>
      <c r="F57" s="77">
        <v>51</v>
      </c>
      <c r="G57" s="402"/>
    </row>
    <row r="58" spans="1:7">
      <c r="A58" s="235" t="str">
        <f>Wichtige_daten!G86</f>
        <v>D</v>
      </c>
      <c r="B58" s="55">
        <f>Wichtige_daten!A86</f>
        <v>83</v>
      </c>
      <c r="C58" s="55" t="str">
        <f>Wichtige_daten!B86</f>
        <v>Furgler, Kurt</v>
      </c>
      <c r="D58" s="236">
        <f>Wichtige_daten!K86</f>
        <v>5479</v>
      </c>
      <c r="F58" s="77">
        <v>52</v>
      </c>
      <c r="G58" s="402"/>
    </row>
    <row r="59" spans="1:7">
      <c r="A59" s="235" t="str">
        <f>Wichtige_daten!G87</f>
        <v>D</v>
      </c>
      <c r="B59" s="55">
        <f>Wichtige_daten!A87</f>
        <v>84</v>
      </c>
      <c r="C59" s="55" t="str">
        <f>Wichtige_daten!B87</f>
        <v>Ritschard, Willi</v>
      </c>
      <c r="D59" s="236">
        <f>Wichtige_daten!K87</f>
        <v>3563</v>
      </c>
      <c r="F59" s="77">
        <v>53</v>
      </c>
      <c r="G59" s="402"/>
    </row>
    <row r="60" spans="1:7">
      <c r="A60" s="235" t="str">
        <f>Wichtige_daten!G88</f>
        <v>D</v>
      </c>
      <c r="B60" s="55">
        <f>Wichtige_daten!A88</f>
        <v>85</v>
      </c>
      <c r="C60" s="55" t="str">
        <f>Wichtige_daten!B88</f>
        <v>Hürlimann, Hans</v>
      </c>
      <c r="D60" s="236">
        <f>Wichtige_daten!K88</f>
        <v>3287</v>
      </c>
      <c r="F60" s="77">
        <v>54</v>
      </c>
      <c r="G60" s="402"/>
    </row>
    <row r="61" spans="1:7">
      <c r="A61" s="235" t="str">
        <f>Wichtige_daten!$G$90</f>
        <v>D</v>
      </c>
      <c r="B61" s="55">
        <f>Wichtige_daten!A90</f>
        <v>87</v>
      </c>
      <c r="C61" s="55" t="str">
        <f>Wichtige_daten!B90</f>
        <v>Honegger, Fritz</v>
      </c>
      <c r="D61" s="236">
        <f>Wichtige_daten!$K$90</f>
        <v>1795</v>
      </c>
      <c r="F61" s="77">
        <v>55</v>
      </c>
      <c r="G61" s="402"/>
    </row>
    <row r="62" spans="1:7">
      <c r="A62" s="235" t="str">
        <f>Wichtige_daten!G92</f>
        <v>D</v>
      </c>
      <c r="B62" s="55">
        <f>Wichtige_daten!A92</f>
        <v>89</v>
      </c>
      <c r="C62" s="55" t="str">
        <f>Wichtige_daten!B92</f>
        <v>Schlumpf, Leon</v>
      </c>
      <c r="D62" s="236">
        <f>Wichtige_daten!K92</f>
        <v>2922</v>
      </c>
      <c r="F62" s="77">
        <v>56</v>
      </c>
      <c r="G62" s="402"/>
    </row>
    <row r="63" spans="1:7">
      <c r="A63" s="235" t="str">
        <f>Wichtige_daten!G93</f>
        <v>D</v>
      </c>
      <c r="B63" s="55">
        <f>Wichtige_daten!A93</f>
        <v>90</v>
      </c>
      <c r="C63" s="55" t="str">
        <f>Wichtige_daten!B93</f>
        <v>Egli, Alphons</v>
      </c>
      <c r="D63" s="236">
        <f>Wichtige_daten!K93</f>
        <v>1461</v>
      </c>
      <c r="F63" s="77">
        <v>57</v>
      </c>
      <c r="G63" s="402"/>
    </row>
    <row r="64" spans="1:7">
      <c r="A64" s="235" t="str">
        <f>Wichtige_daten!G94</f>
        <v>D</v>
      </c>
      <c r="B64" s="55">
        <f>Wichtige_daten!A94</f>
        <v>91</v>
      </c>
      <c r="C64" s="55" t="str">
        <f>Wichtige_daten!B94</f>
        <v>Friedrich, Rudolf</v>
      </c>
      <c r="D64" s="236">
        <f>Wichtige_daten!K94</f>
        <v>659</v>
      </c>
      <c r="F64" s="77">
        <v>58</v>
      </c>
      <c r="G64" s="402"/>
    </row>
    <row r="65" spans="1:7">
      <c r="A65" s="235" t="str">
        <f>Wichtige_daten!G95</f>
        <v>D</v>
      </c>
      <c r="B65" s="55">
        <f>Wichtige_daten!A95</f>
        <v>92</v>
      </c>
      <c r="C65" s="55" t="str">
        <f>Wichtige_daten!B95</f>
        <v>Stich, Otto</v>
      </c>
      <c r="D65" s="236">
        <f>Wichtige_daten!K95</f>
        <v>4322</v>
      </c>
      <c r="F65" s="77">
        <v>59</v>
      </c>
      <c r="G65" s="402"/>
    </row>
    <row r="66" spans="1:7">
      <c r="A66" s="235" t="str">
        <f>Wichtige_daten!G97</f>
        <v>D</v>
      </c>
      <c r="B66" s="55">
        <f>Wichtige_daten!A97</f>
        <v>94</v>
      </c>
      <c r="C66" s="55" t="str">
        <f>Wichtige_daten!B97</f>
        <v>Kopp, Elisabeth</v>
      </c>
      <c r="D66" s="236">
        <f>Wichtige_daten!K97</f>
        <v>1545</v>
      </c>
      <c r="F66" s="77">
        <v>60</v>
      </c>
      <c r="G66" s="402"/>
    </row>
    <row r="67" spans="1:7">
      <c r="A67" s="235" t="str">
        <f>Wichtige_daten!G98</f>
        <v>D</v>
      </c>
      <c r="B67" s="55">
        <f>Wichtige_daten!A98</f>
        <v>95</v>
      </c>
      <c r="C67" s="55" t="str">
        <f>Wichtige_daten!B98</f>
        <v>Koller, Arnold</v>
      </c>
      <c r="D67" s="236">
        <f>Wichtige_daten!K98</f>
        <v>4503</v>
      </c>
      <c r="F67" s="77">
        <v>61</v>
      </c>
      <c r="G67" s="402"/>
    </row>
    <row r="68" spans="1:7">
      <c r="A68" s="235" t="str">
        <f>Wichtige_daten!G101</f>
        <v>D</v>
      </c>
      <c r="B68" s="55">
        <f>Wichtige_daten!A101</f>
        <v>98</v>
      </c>
      <c r="C68" s="55" t="str">
        <f>Wichtige_daten!B101</f>
        <v>Ogi, Adolf</v>
      </c>
      <c r="D68" s="236">
        <f>Wichtige_daten!K101</f>
        <v>4749</v>
      </c>
      <c r="F68" s="77">
        <v>62</v>
      </c>
      <c r="G68" s="402"/>
    </row>
    <row r="69" spans="1:7">
      <c r="A69" s="235" t="str">
        <f>Wichtige_daten!G102</f>
        <v>D</v>
      </c>
      <c r="B69" s="55">
        <f>Wichtige_daten!A102</f>
        <v>99</v>
      </c>
      <c r="C69" s="55" t="str">
        <f>Wichtige_daten!B102</f>
        <v>Villiger, Kaspar</v>
      </c>
      <c r="D69" s="236">
        <f>Wichtige_daten!K102</f>
        <v>5447</v>
      </c>
      <c r="F69" s="77">
        <v>63</v>
      </c>
      <c r="G69" s="402"/>
    </row>
    <row r="70" spans="1:7">
      <c r="A70" s="235" t="str">
        <f>Wichtige_daten!$G$104</f>
        <v>D</v>
      </c>
      <c r="B70" s="55">
        <f>Wichtige_daten!A104</f>
        <v>101</v>
      </c>
      <c r="C70" s="55" t="str">
        <f>Wichtige_daten!B104</f>
        <v>Leuenberger, Moritz</v>
      </c>
      <c r="D70" s="236">
        <f>Wichtige_daten!$K$104</f>
        <v>5479</v>
      </c>
      <c r="F70" s="77">
        <v>64</v>
      </c>
      <c r="G70" s="402"/>
    </row>
    <row r="71" spans="1:7">
      <c r="A71" s="235" t="str">
        <f>Wichtige_daten!$G$106</f>
        <v>D</v>
      </c>
      <c r="B71" s="55">
        <f>Wichtige_daten!A106</f>
        <v>103</v>
      </c>
      <c r="C71" s="55" t="str">
        <f>Wichtige_daten!B106</f>
        <v>Metzler-Arnold, Ruth</v>
      </c>
      <c r="D71" s="236">
        <f>Wichtige_daten!$K$106</f>
        <v>1706</v>
      </c>
      <c r="F71" s="77">
        <v>65</v>
      </c>
      <c r="G71" s="402"/>
    </row>
    <row r="72" spans="1:7">
      <c r="A72" s="235" t="str">
        <f>Wichtige_daten!$G$108</f>
        <v>D</v>
      </c>
      <c r="B72" s="55">
        <f>Wichtige_daten!A108</f>
        <v>105</v>
      </c>
      <c r="C72" s="55" t="str">
        <f>Wichtige_daten!B108</f>
        <v>Schmid, Samuel</v>
      </c>
      <c r="D72" s="236">
        <f>Wichtige_daten!$K$108</f>
        <v>2922</v>
      </c>
      <c r="F72" s="77">
        <v>66</v>
      </c>
      <c r="G72" s="402"/>
    </row>
    <row r="73" spans="1:7">
      <c r="A73" s="235" t="str">
        <f>Wichtige_daten!G110</f>
        <v>D</v>
      </c>
      <c r="B73" s="55">
        <f>Wichtige_daten!A110</f>
        <v>107</v>
      </c>
      <c r="C73" s="55" t="str">
        <f>Wichtige_daten!B110</f>
        <v>Blocher, Christoph</v>
      </c>
      <c r="D73" s="236">
        <f>Wichtige_daten!K110</f>
        <v>1461</v>
      </c>
      <c r="F73" s="77">
        <v>67</v>
      </c>
      <c r="G73" s="402"/>
    </row>
    <row r="74" spans="1:7">
      <c r="A74" s="235" t="str">
        <f>Wichtige_daten!G111</f>
        <v>D</v>
      </c>
      <c r="B74" s="55">
        <f>Wichtige_daten!A111</f>
        <v>108</v>
      </c>
      <c r="C74" s="55" t="str">
        <f>Wichtige_daten!B111</f>
        <v>Merz, Hans-Rudolf</v>
      </c>
      <c r="D74" s="236">
        <f>Wichtige_daten!K111</f>
        <v>2496</v>
      </c>
      <c r="F74" s="77">
        <v>68</v>
      </c>
      <c r="G74" s="402"/>
    </row>
    <row r="75" spans="1:7">
      <c r="A75" s="235" t="str">
        <f>Wichtige_daten!G112</f>
        <v>D</v>
      </c>
      <c r="B75" s="55">
        <f>Wichtige_daten!A112</f>
        <v>109</v>
      </c>
      <c r="C75" s="55" t="str">
        <f>Wichtige_daten!B112</f>
        <v>Leuthard, Doris</v>
      </c>
      <c r="D75" s="236">
        <f>Wichtige_daten!K112</f>
        <v>4536</v>
      </c>
      <c r="F75" s="77">
        <v>69</v>
      </c>
      <c r="G75" s="402"/>
    </row>
    <row r="76" spans="1:7">
      <c r="A76" s="235" t="str">
        <f>Wichtige_daten!G113</f>
        <v>D</v>
      </c>
      <c r="B76" s="55">
        <f>Wichtige_daten!A113</f>
        <v>110</v>
      </c>
      <c r="C76" s="55" t="str">
        <f>Wichtige_daten!B113</f>
        <v>Widmer-Schlumpf, Eveline</v>
      </c>
      <c r="D76" s="236">
        <f>Wichtige_daten!K113</f>
        <v>2922</v>
      </c>
      <c r="F76" s="77">
        <v>70</v>
      </c>
      <c r="G76" s="402"/>
    </row>
    <row r="77" spans="1:7">
      <c r="A77" s="235" t="str">
        <f>Wichtige_daten!G114</f>
        <v>D</v>
      </c>
      <c r="B77" s="55">
        <f>Wichtige_daten!A114</f>
        <v>111</v>
      </c>
      <c r="C77" s="55" t="str">
        <f>Wichtige_daten!B114</f>
        <v>Maurer, Ueli</v>
      </c>
      <c r="D77" s="236">
        <f>Wichtige_daten!K114</f>
        <v>5113</v>
      </c>
      <c r="F77" s="77">
        <v>71</v>
      </c>
      <c r="G77" s="402"/>
    </row>
    <row r="78" spans="1:7">
      <c r="A78" s="235" t="str">
        <f>Wichtige_daten!G116</f>
        <v>D</v>
      </c>
      <c r="B78" s="55">
        <f>Wichtige_daten!A116</f>
        <v>113</v>
      </c>
      <c r="C78" s="55" t="str">
        <f>Wichtige_daten!B116</f>
        <v>Sommaruga, Simonetta</v>
      </c>
      <c r="D78" s="236">
        <f>Wichtige_daten!$K$116</f>
        <v>4444</v>
      </c>
      <c r="F78" s="77">
        <v>72</v>
      </c>
      <c r="G78" s="402"/>
    </row>
    <row r="79" spans="1:7">
      <c r="A79" s="235" t="str">
        <f>Wichtige_daten!G117</f>
        <v>D</v>
      </c>
      <c r="B79" s="55">
        <f>Wichtige_daten!A117</f>
        <v>114</v>
      </c>
      <c r="C79" s="55" t="str">
        <f>Wichtige_daten!B117</f>
        <v>Schneider-Amman, Johann N.</v>
      </c>
      <c r="D79" s="236">
        <f>Wichtige_daten!$K$117</f>
        <v>2983</v>
      </c>
      <c r="F79" s="77">
        <v>73</v>
      </c>
      <c r="G79" s="402"/>
    </row>
    <row r="80" spans="1:7">
      <c r="A80" s="235" t="str">
        <f>Wichtige_daten!$G$107</f>
        <v>D/F</v>
      </c>
      <c r="B80" s="55">
        <f>Wichtige_daten!A107</f>
        <v>104</v>
      </c>
      <c r="C80" s="55" t="str">
        <f>Wichtige_daten!B107</f>
        <v>Deiss, Joseph</v>
      </c>
      <c r="D80" s="62">
        <f>(Wichtige_daten!$K$107)/2</f>
        <v>1324.5</v>
      </c>
      <c r="F80" s="77">
        <v>73.5</v>
      </c>
      <c r="G80" s="402"/>
    </row>
    <row r="81" spans="1:8">
      <c r="A81" s="235" t="str">
        <f>Wichtige_daten!$G$121</f>
        <v>D</v>
      </c>
      <c r="B81" s="55">
        <f>Wichtige_daten!A121</f>
        <v>118</v>
      </c>
      <c r="C81" s="55" t="str">
        <f>Wichtige_daten!B121</f>
        <v>Keller-Sutter, Karin</v>
      </c>
      <c r="D81" s="62">
        <f>Wichtige_daten!$K$122</f>
        <v>1461</v>
      </c>
      <c r="F81" s="77">
        <v>74.5</v>
      </c>
      <c r="G81" s="402"/>
    </row>
    <row r="82" spans="1:8" ht="16" thickBot="1">
      <c r="A82" s="235" t="str">
        <f>Wichtige_daten!$G$122</f>
        <v>D</v>
      </c>
      <c r="B82" s="55">
        <f>Wichtige_daten!A122</f>
        <v>119</v>
      </c>
      <c r="C82" s="55" t="str">
        <f>Wichtige_daten!B122</f>
        <v>Amherd, Viola</v>
      </c>
      <c r="D82" s="62">
        <f>Wichtige_daten!$K$122</f>
        <v>1461</v>
      </c>
      <c r="F82" s="77">
        <v>75.5</v>
      </c>
      <c r="G82" s="402"/>
    </row>
    <row r="83" spans="1:8" ht="16" thickBot="1">
      <c r="A83" s="266"/>
      <c r="B83" s="71"/>
      <c r="C83" s="255" t="s">
        <v>975</v>
      </c>
      <c r="D83" s="405">
        <f>SUM(D7:D82)</f>
        <v>296511.5</v>
      </c>
      <c r="E83" s="257">
        <f>SUM(D83/D138)</f>
        <v>0.66908905873087865</v>
      </c>
      <c r="F83" s="270">
        <f>MAX(F7:F82)</f>
        <v>75.5</v>
      </c>
      <c r="G83" s="258">
        <f>SUM(F83/F138)</f>
        <v>0.65652173913043477</v>
      </c>
      <c r="H83" s="403"/>
    </row>
    <row r="84" spans="1:8" ht="16" thickBot="1">
      <c r="A84" s="55"/>
      <c r="B84" s="55"/>
      <c r="C84" s="55"/>
      <c r="D84" s="236"/>
      <c r="F84" s="225"/>
    </row>
    <row r="85" spans="1:8">
      <c r="A85" s="229" t="s">
        <v>969</v>
      </c>
      <c r="B85" s="252"/>
      <c r="C85" s="252"/>
      <c r="D85" s="253"/>
      <c r="E85" s="231"/>
      <c r="F85" s="232"/>
      <c r="G85" s="401"/>
    </row>
    <row r="86" spans="1:8">
      <c r="A86" s="235" t="str">
        <f t="shared" ref="A86:C86" si="0">A80</f>
        <v>D/F</v>
      </c>
      <c r="B86" s="55">
        <f t="shared" si="0"/>
        <v>104</v>
      </c>
      <c r="C86" s="55" t="str">
        <f t="shared" si="0"/>
        <v>Deiss, Joseph</v>
      </c>
      <c r="D86" s="62">
        <f>D80</f>
        <v>1324.5</v>
      </c>
      <c r="F86" s="404">
        <v>0.5</v>
      </c>
      <c r="G86" s="402"/>
    </row>
    <row r="87" spans="1:8">
      <c r="A87" s="235" t="str">
        <f>Wichtige_daten!$G$6</f>
        <v>F</v>
      </c>
      <c r="B87" s="55">
        <f>Wichtige_daten!A6</f>
        <v>3</v>
      </c>
      <c r="C87" s="55" t="str">
        <f>Wichtige_daten!B6</f>
        <v>Druey, Daniel-Henri</v>
      </c>
      <c r="D87" s="236">
        <f>Wichtige_daten!$K$6</f>
        <v>2320</v>
      </c>
      <c r="F87" s="404">
        <v>1.5</v>
      </c>
      <c r="G87" s="402"/>
    </row>
    <row r="88" spans="1:8">
      <c r="A88" s="235" t="str">
        <f>Wichtige_daten!$G$12</f>
        <v>F</v>
      </c>
      <c r="B88" s="55">
        <f>Wichtige_daten!A12</f>
        <v>9</v>
      </c>
      <c r="C88" s="55" t="str">
        <f>Wichtige_daten!B12</f>
        <v>Fornerod, Constant</v>
      </c>
      <c r="D88" s="236">
        <f>Wichtige_daten!$K$12</f>
        <v>4496</v>
      </c>
      <c r="F88" s="404">
        <v>2.5</v>
      </c>
      <c r="G88" s="402"/>
    </row>
    <row r="89" spans="1:8">
      <c r="A89" s="235" t="str">
        <f>Wichtige_daten!$G$17</f>
        <v>F</v>
      </c>
      <c r="B89" s="55">
        <f>Wichtige_daten!A17</f>
        <v>14</v>
      </c>
      <c r="C89" s="55" t="str">
        <f>Wichtige_daten!B17</f>
        <v>Challet-Venel, Jean-Jacques</v>
      </c>
      <c r="D89" s="236">
        <f>Wichtige_daten!$K$17</f>
        <v>3095</v>
      </c>
      <c r="F89" s="404">
        <v>3.5</v>
      </c>
      <c r="G89" s="402"/>
    </row>
    <row r="90" spans="1:8">
      <c r="A90" s="235" t="str">
        <f>Wichtige_daten!G19</f>
        <v>F</v>
      </c>
      <c r="B90" s="55">
        <f>Wichtige_daten!A19</f>
        <v>16</v>
      </c>
      <c r="C90" s="55" t="str">
        <f>Wichtige_daten!B19</f>
        <v>Ruffy, Victor</v>
      </c>
      <c r="D90" s="236">
        <f>Wichtige_daten!K19</f>
        <v>755</v>
      </c>
      <c r="F90" s="404">
        <v>4.5</v>
      </c>
      <c r="G90" s="402"/>
    </row>
    <row r="91" spans="1:8">
      <c r="A91" s="235" t="str">
        <f>Wichtige_daten!G20</f>
        <v>F</v>
      </c>
      <c r="B91" s="55">
        <f>Wichtige_daten!A20</f>
        <v>17</v>
      </c>
      <c r="C91" s="55" t="str">
        <f>Wichtige_daten!B20</f>
        <v>Ceresole, Paul</v>
      </c>
      <c r="D91" s="236">
        <f>Wichtige_daten!K20</f>
        <v>2160</v>
      </c>
      <c r="F91" s="404">
        <v>5.5</v>
      </c>
      <c r="G91" s="402"/>
    </row>
    <row r="92" spans="1:8">
      <c r="A92" s="235" t="str">
        <f>Wichtige_daten!$G$22</f>
        <v>F</v>
      </c>
      <c r="B92" s="55">
        <f>Wichtige_daten!A22</f>
        <v>19</v>
      </c>
      <c r="C92" s="55" t="str">
        <f>Wichtige_daten!B22</f>
        <v>Borel, Eugène</v>
      </c>
      <c r="D92" s="236">
        <f>Wichtige_daten!$K$22</f>
        <v>1095</v>
      </c>
      <c r="F92" s="404">
        <v>6.5</v>
      </c>
      <c r="G92" s="402"/>
    </row>
    <row r="93" spans="1:8">
      <c r="A93" s="235" t="str">
        <f>Wichtige_daten!$G$26</f>
        <v>F</v>
      </c>
      <c r="B93" s="55">
        <f>Wichtige_daten!A26</f>
        <v>23</v>
      </c>
      <c r="C93" s="55" t="str">
        <f>Wichtige_daten!B26</f>
        <v>Droz, Numa</v>
      </c>
      <c r="D93" s="236">
        <f>Wichtige_daten!$K$26</f>
        <v>6210</v>
      </c>
      <c r="F93" s="404">
        <v>7.5</v>
      </c>
      <c r="G93" s="402"/>
    </row>
    <row r="94" spans="1:8">
      <c r="A94" s="235" t="str">
        <f>Wichtige_daten!$G$29</f>
        <v>F</v>
      </c>
      <c r="B94" s="55">
        <f>Wichtige_daten!A29</f>
        <v>26</v>
      </c>
      <c r="C94" s="55" t="str">
        <f>Wichtige_daten!B29</f>
        <v>Ruchonnet, Louis</v>
      </c>
      <c r="D94" s="236">
        <f>Wichtige_daten!$K$29</f>
        <v>4579</v>
      </c>
      <c r="F94" s="404">
        <v>8.5</v>
      </c>
      <c r="G94" s="402"/>
    </row>
    <row r="95" spans="1:8">
      <c r="A95" s="235" t="str">
        <f>Wichtige_daten!G34</f>
        <v>F</v>
      </c>
      <c r="B95" s="55">
        <f>Wichtige_daten!A34</f>
        <v>31</v>
      </c>
      <c r="C95" s="55" t="str">
        <f>Wichtige_daten!B34</f>
        <v>Lachenal, Adrien</v>
      </c>
      <c r="D95" s="236">
        <f>Wichtige_daten!K34</f>
        <v>2556</v>
      </c>
      <c r="F95" s="404">
        <v>9.5</v>
      </c>
      <c r="G95" s="402"/>
    </row>
    <row r="96" spans="1:8">
      <c r="A96" s="235" t="str">
        <f>Wichtige_daten!G35</f>
        <v>F</v>
      </c>
      <c r="B96" s="55">
        <f>Wichtige_daten!A35</f>
        <v>32</v>
      </c>
      <c r="C96" s="55" t="str">
        <f>Wichtige_daten!B35</f>
        <v>Ruffy, Eugène</v>
      </c>
      <c r="D96" s="236">
        <f>Wichtige_daten!K35</f>
        <v>2148</v>
      </c>
      <c r="F96" s="404">
        <v>10.5</v>
      </c>
      <c r="G96" s="402"/>
    </row>
    <row r="97" spans="1:13">
      <c r="A97" s="235" t="str">
        <f>Wichtige_daten!G38</f>
        <v>F</v>
      </c>
      <c r="B97" s="55">
        <f>Wichtige_daten!A38</f>
        <v>35</v>
      </c>
      <c r="C97" s="55" t="str">
        <f>Wichtige_daten!B38</f>
        <v>Comtesse, Robert</v>
      </c>
      <c r="D97" s="236">
        <f>Wichtige_daten!K38</f>
        <v>4447</v>
      </c>
      <c r="F97" s="404">
        <v>11.5</v>
      </c>
      <c r="G97" s="402"/>
    </row>
    <row r="98" spans="1:13">
      <c r="A98" s="235" t="str">
        <f>Wichtige_daten!G39</f>
        <v>F</v>
      </c>
      <c r="B98" s="55">
        <f>Wichtige_daten!A39</f>
        <v>36</v>
      </c>
      <c r="C98" s="55" t="str">
        <f>Wichtige_daten!B39</f>
        <v>Ruchet, Marc-Emile</v>
      </c>
      <c r="D98" s="236">
        <f>Wichtige_daten!K39</f>
        <v>4596</v>
      </c>
      <c r="F98" s="404">
        <v>12.5</v>
      </c>
      <c r="G98" s="402"/>
    </row>
    <row r="99" spans="1:13">
      <c r="A99" s="235" t="str">
        <f>Wichtige_daten!G44</f>
        <v>F</v>
      </c>
      <c r="B99" s="55">
        <f>Wichtige_daten!A44</f>
        <v>41</v>
      </c>
      <c r="C99" s="55" t="str">
        <f>Wichtige_daten!B44</f>
        <v>Perrier, Louis</v>
      </c>
      <c r="D99" s="236">
        <f>Wichtige_daten!K44</f>
        <v>431</v>
      </c>
      <c r="F99" s="404">
        <v>13.5</v>
      </c>
      <c r="G99" s="402"/>
    </row>
    <row r="100" spans="1:13">
      <c r="A100" s="235" t="str">
        <f>Wichtige_daten!G45</f>
        <v>F</v>
      </c>
      <c r="B100" s="55">
        <f>Wichtige_daten!A45</f>
        <v>42</v>
      </c>
      <c r="C100" s="55" t="str">
        <f>Wichtige_daten!B45</f>
        <v>Decoppet, Camille</v>
      </c>
      <c r="D100" s="236">
        <f>Wichtige_daten!K45</f>
        <v>2724</v>
      </c>
      <c r="F100" s="404">
        <v>14.5</v>
      </c>
      <c r="G100" s="402"/>
    </row>
    <row r="101" spans="1:13">
      <c r="A101" s="235" t="str">
        <f>Wichtige_daten!$G$48</f>
        <v>F</v>
      </c>
      <c r="B101" s="55">
        <f>Wichtige_daten!A48</f>
        <v>45</v>
      </c>
      <c r="C101" s="55" t="str">
        <f>Wichtige_daten!B48</f>
        <v>Ador, Gustave</v>
      </c>
      <c r="D101" s="236">
        <f>Wichtige_daten!$K$48</f>
        <v>919</v>
      </c>
      <c r="F101" s="404">
        <v>15.5</v>
      </c>
      <c r="G101" s="402"/>
    </row>
    <row r="102" spans="1:13">
      <c r="A102" s="235" t="str">
        <f>Wichtige_daten!G51</f>
        <v>F</v>
      </c>
      <c r="B102" s="55">
        <f>Wichtige_daten!A51</f>
        <v>48</v>
      </c>
      <c r="C102" s="55" t="str">
        <f>Wichtige_daten!B51</f>
        <v>Chuard, Ernest</v>
      </c>
      <c r="D102" s="236">
        <f>Wichtige_daten!K51</f>
        <v>3288</v>
      </c>
      <c r="F102" s="404">
        <v>16.5</v>
      </c>
      <c r="G102" s="402"/>
    </row>
    <row r="103" spans="1:13" ht="16" thickBot="1">
      <c r="A103" s="235" t="str">
        <f>Wichtige_daten!G52</f>
        <v>F</v>
      </c>
      <c r="B103" s="55">
        <f>Wichtige_daten!A52</f>
        <v>49</v>
      </c>
      <c r="C103" s="55" t="str">
        <f>Wichtige_daten!B52</f>
        <v>Musy, Jean-Marie</v>
      </c>
      <c r="D103" s="236">
        <f>Wichtige_daten!K52</f>
        <v>5234</v>
      </c>
      <c r="F103" s="404">
        <v>17.5</v>
      </c>
      <c r="G103" s="402"/>
    </row>
    <row r="104" spans="1:13" ht="16" thickBot="1">
      <c r="A104" s="235" t="str">
        <f>Wichtige_daten!$G$54</f>
        <v>F</v>
      </c>
      <c r="B104" s="55">
        <f>Wichtige_daten!A54</f>
        <v>51</v>
      </c>
      <c r="C104" s="55" t="str">
        <f>Wichtige_daten!B54</f>
        <v>Pilet-Golaz, Marcel</v>
      </c>
      <c r="D104" s="236">
        <f>Wichtige_daten!$K$54</f>
        <v>5844</v>
      </c>
      <c r="F104" s="404">
        <v>18.5</v>
      </c>
      <c r="G104" s="402"/>
      <c r="I104" s="511">
        <v>282434</v>
      </c>
      <c r="K104" s="410">
        <f>$D$83</f>
        <v>296511.5</v>
      </c>
    </row>
    <row r="105" spans="1:13" ht="16" thickBot="1">
      <c r="A105" s="235" t="str">
        <f>Wichtige_daten!G66</f>
        <v>F</v>
      </c>
      <c r="B105" s="55">
        <f>Wichtige_daten!A66</f>
        <v>63</v>
      </c>
      <c r="C105" s="55" t="str">
        <f>Wichtige_daten!B66</f>
        <v>Petitpierre, Max</v>
      </c>
      <c r="D105" s="236">
        <f>Wichtige_daten!K66</f>
        <v>6025</v>
      </c>
      <c r="F105" s="404">
        <v>19.5</v>
      </c>
      <c r="G105" s="402"/>
      <c r="I105" s="512">
        <v>106815</v>
      </c>
      <c r="K105" s="413">
        <f>$D$121</f>
        <v>114139.5</v>
      </c>
      <c r="M105" s="77">
        <v>282434</v>
      </c>
    </row>
    <row r="106" spans="1:13" ht="16" thickBot="1">
      <c r="A106" s="235" t="str">
        <f>Wichtige_daten!G67</f>
        <v>F</v>
      </c>
      <c r="B106" s="55">
        <f>Wichtige_daten!A67</f>
        <v>64</v>
      </c>
      <c r="C106" s="55" t="str">
        <f>Wichtige_daten!B67</f>
        <v>Rubattel, Rodolphe</v>
      </c>
      <c r="D106" s="236">
        <f>Wichtige_daten!K67</f>
        <v>2557</v>
      </c>
      <c r="F106" s="404">
        <v>20.5</v>
      </c>
      <c r="G106" s="402"/>
      <c r="I106" s="512">
        <v>28586</v>
      </c>
      <c r="K106" s="413">
        <f>$D$132</f>
        <v>30108</v>
      </c>
      <c r="M106" s="77">
        <v>106815</v>
      </c>
    </row>
    <row r="107" spans="1:13" ht="16" thickBot="1">
      <c r="A107" s="235" t="str">
        <f>Wichtige_daten!$G$73</f>
        <v>F</v>
      </c>
      <c r="B107" s="55">
        <f>Wichtige_daten!A73</f>
        <v>70</v>
      </c>
      <c r="C107" s="55" t="str">
        <f>Wichtige_daten!B73</f>
        <v>Chaudet, Paul</v>
      </c>
      <c r="D107" s="236">
        <f>Wichtige_daten!$K$73</f>
        <v>4350</v>
      </c>
      <c r="F107" s="404">
        <v>21.5</v>
      </c>
      <c r="G107" s="402"/>
      <c r="I107" s="512">
        <v>2398</v>
      </c>
      <c r="K107" s="413">
        <f>$D$136</f>
        <v>2398</v>
      </c>
      <c r="M107" s="77">
        <v>28586</v>
      </c>
    </row>
    <row r="108" spans="1:13">
      <c r="A108" s="235" t="str">
        <f>Wichtige_daten!$G$76</f>
        <v>F</v>
      </c>
      <c r="B108" s="55">
        <f>Wichtige_daten!A76</f>
        <v>73</v>
      </c>
      <c r="C108" s="55" t="str">
        <f>Wichtige_daten!B76</f>
        <v>Bourgknecht, Jean</v>
      </c>
      <c r="D108" s="236">
        <f>Wichtige_daten!$K$76</f>
        <v>977</v>
      </c>
      <c r="F108" s="404">
        <v>22.5</v>
      </c>
      <c r="G108" s="402"/>
      <c r="I108" s="77">
        <f>SUM(I104:I107)</f>
        <v>420233</v>
      </c>
      <c r="K108" s="237">
        <f>SUM(K104:K107)</f>
        <v>443157</v>
      </c>
      <c r="M108" s="77">
        <v>2398</v>
      </c>
    </row>
    <row r="109" spans="1:13">
      <c r="A109" s="235" t="str">
        <f>Wichtige_daten!$G$81</f>
        <v>F</v>
      </c>
      <c r="B109" s="55">
        <f>Wichtige_daten!A81</f>
        <v>78</v>
      </c>
      <c r="C109" s="55" t="str">
        <f>Wichtige_daten!B81</f>
        <v>Bonvin, Roger</v>
      </c>
      <c r="D109" s="236">
        <f>Wichtige_daten!$K$81</f>
        <v>4114</v>
      </c>
      <c r="F109" s="404">
        <v>23.5</v>
      </c>
      <c r="G109" s="402"/>
      <c r="M109" s="77">
        <f>SUM(M105:M108)</f>
        <v>420233</v>
      </c>
    </row>
    <row r="110" spans="1:13">
      <c r="A110" s="235" t="str">
        <f>Wichtige_daten!$G$84</f>
        <v>F</v>
      </c>
      <c r="B110" s="55">
        <f>Wichtige_daten!A84</f>
        <v>81</v>
      </c>
      <c r="C110" s="55" t="str">
        <f>Wichtige_daten!B84</f>
        <v>Graber, Pierre</v>
      </c>
      <c r="D110" s="236">
        <f>Wichtige_daten!$K$84</f>
        <v>2922</v>
      </c>
      <c r="F110" s="404">
        <v>24.5</v>
      </c>
      <c r="G110" s="402"/>
    </row>
    <row r="111" spans="1:13">
      <c r="A111" s="235" t="str">
        <f>Wichtige_daten!$G$89</f>
        <v>F</v>
      </c>
      <c r="B111" s="55">
        <f>Wichtige_daten!A89</f>
        <v>86</v>
      </c>
      <c r="C111" s="55" t="str">
        <f>Wichtige_daten!B89</f>
        <v>Chevallaz, Georges-André</v>
      </c>
      <c r="D111" s="236">
        <f>Wichtige_daten!$K$89</f>
        <v>3652</v>
      </c>
      <c r="F111" s="404">
        <v>25.5</v>
      </c>
      <c r="G111" s="402"/>
    </row>
    <row r="112" spans="1:13">
      <c r="A112" s="235" t="str">
        <f>Wichtige_daten!$G$91</f>
        <v>F</v>
      </c>
      <c r="B112" s="55">
        <f>Wichtige_daten!A91</f>
        <v>88</v>
      </c>
      <c r="C112" s="55" t="str">
        <f>Wichtige_daten!B91</f>
        <v>Aubert, Pierre</v>
      </c>
      <c r="D112" s="236">
        <f>Wichtige_daten!$K$91</f>
        <v>3621</v>
      </c>
      <c r="F112" s="404">
        <v>26.5</v>
      </c>
      <c r="G112" s="402"/>
    </row>
    <row r="113" spans="1:14">
      <c r="A113" s="235" t="str">
        <f>Wichtige_daten!$G$96</f>
        <v>F</v>
      </c>
      <c r="B113" s="55">
        <f>Wichtige_daten!A96</f>
        <v>93</v>
      </c>
      <c r="C113" s="55" t="str">
        <f>Wichtige_daten!B96</f>
        <v>Delamuraz, Jean-Pascal</v>
      </c>
      <c r="D113" s="236">
        <f>Wichtige_daten!$K$96</f>
        <v>5204</v>
      </c>
      <c r="F113" s="404">
        <v>27.5</v>
      </c>
      <c r="G113" s="402"/>
    </row>
    <row r="114" spans="1:14">
      <c r="A114" s="235" t="str">
        <f>Wichtige_daten!$G$100</f>
        <v>F</v>
      </c>
      <c r="B114" s="55">
        <f>Wichtige_daten!A100</f>
        <v>97</v>
      </c>
      <c r="C114" s="55" t="str">
        <f>Wichtige_daten!B100</f>
        <v>Felber, René</v>
      </c>
      <c r="D114" s="236">
        <f>Wichtige_daten!$K$100</f>
        <v>1917</v>
      </c>
      <c r="F114" s="404">
        <v>28.5</v>
      </c>
      <c r="G114" s="402"/>
    </row>
    <row r="115" spans="1:14">
      <c r="A115" s="235" t="str">
        <f>Wichtige_daten!$G$103</f>
        <v>F</v>
      </c>
      <c r="B115" s="55">
        <f>Wichtige_daten!A103</f>
        <v>100</v>
      </c>
      <c r="C115" s="55" t="str">
        <f>Wichtige_daten!B103</f>
        <v>Dreifuss, Ruth</v>
      </c>
      <c r="D115" s="236">
        <f>Wichtige_daten!$K$103</f>
        <v>3562</v>
      </c>
      <c r="F115" s="404">
        <v>29.5</v>
      </c>
      <c r="G115" s="402"/>
    </row>
    <row r="116" spans="1:14">
      <c r="A116" s="235" t="str">
        <f>Wichtige_daten!$G$105</f>
        <v>F</v>
      </c>
      <c r="B116" s="55">
        <f>Wichtige_daten!A105</f>
        <v>102</v>
      </c>
      <c r="C116" s="55" t="str">
        <f>Wichtige_daten!B105</f>
        <v>Couchepin, Pascal</v>
      </c>
      <c r="D116" s="236">
        <f>Wichtige_daten!$K$105</f>
        <v>4233</v>
      </c>
      <c r="F116" s="404">
        <v>30.5</v>
      </c>
      <c r="G116" s="402"/>
    </row>
    <row r="117" spans="1:14">
      <c r="A117" s="235" t="str">
        <f>Wichtige_daten!$G$109</f>
        <v>F</v>
      </c>
      <c r="B117" s="55">
        <f>Wichtige_daten!A109</f>
        <v>106</v>
      </c>
      <c r="C117" s="55" t="str">
        <f>Wichtige_daten!B109</f>
        <v>Calmy-Rey, Micheline</v>
      </c>
      <c r="D117" s="236">
        <f>Wichtige_daten!$K$109</f>
        <v>3287</v>
      </c>
      <c r="F117" s="404">
        <v>31.5</v>
      </c>
      <c r="G117" s="402"/>
      <c r="J117" s="77">
        <f>Gesamtliste!$Y$130</f>
        <v>0</v>
      </c>
    </row>
    <row r="118" spans="1:14">
      <c r="A118" s="235" t="str">
        <f>Wichtige_daten!$G$119</f>
        <v>F</v>
      </c>
      <c r="B118" s="55">
        <f>Wichtige_daten!A119</f>
        <v>116</v>
      </c>
      <c r="C118" s="55" t="str">
        <f>Wichtige_daten!B119</f>
        <v>Parmelin, Guy</v>
      </c>
      <c r="D118" s="236">
        <f>Wichtige_daten!$K$119</f>
        <v>2557</v>
      </c>
      <c r="F118" s="404">
        <v>32.5</v>
      </c>
      <c r="G118" s="402"/>
    </row>
    <row r="119" spans="1:14">
      <c r="A119" s="235" t="str">
        <f>Wichtige_daten!$G$115</f>
        <v>F</v>
      </c>
      <c r="B119" s="55">
        <f>Wichtige_daten!A115</f>
        <v>112</v>
      </c>
      <c r="C119" s="55" t="str">
        <f>Wichtige_daten!B115</f>
        <v>Burkhalter, Didier</v>
      </c>
      <c r="D119" s="236">
        <f>Wichtige_daten!$K$115</f>
        <v>2922</v>
      </c>
      <c r="F119" s="404">
        <v>33.5</v>
      </c>
      <c r="G119" s="402"/>
    </row>
    <row r="120" spans="1:14" ht="16" thickBot="1">
      <c r="A120" s="235" t="str">
        <f>Wichtige_daten!$G$118</f>
        <v>F</v>
      </c>
      <c r="B120" s="55">
        <f>Wichtige_daten!A118</f>
        <v>115</v>
      </c>
      <c r="C120" s="55" t="str">
        <f>Wichtige_daten!B118</f>
        <v>Berset, Alain</v>
      </c>
      <c r="D120" s="236">
        <f>Wichtige_daten!$K$118</f>
        <v>4018</v>
      </c>
      <c r="F120" s="404">
        <v>34.5</v>
      </c>
      <c r="G120" s="402"/>
    </row>
    <row r="121" spans="1:14" ht="16" thickBot="1">
      <c r="A121" s="266"/>
      <c r="B121" s="71"/>
      <c r="C121" s="255" t="s">
        <v>974</v>
      </c>
      <c r="D121" s="405">
        <f>SUM(D86:D120)</f>
        <v>114139.5</v>
      </c>
      <c r="E121" s="257">
        <f>SUM(D121/D138)</f>
        <v>0.25755996181940033</v>
      </c>
      <c r="F121" s="405">
        <f>MAX(F86:F120)</f>
        <v>34.5</v>
      </c>
      <c r="G121" s="258">
        <f>SUM(F121/F138)</f>
        <v>0.3</v>
      </c>
      <c r="J121" s="403" t="s">
        <v>988</v>
      </c>
    </row>
    <row r="122" spans="1:14" ht="16" thickBot="1">
      <c r="A122" s="55"/>
      <c r="B122" s="55"/>
      <c r="C122" s="55"/>
      <c r="D122" s="236"/>
      <c r="F122" s="225"/>
      <c r="J122" s="406" t="s">
        <v>989</v>
      </c>
      <c r="K122" s="407" t="s">
        <v>935</v>
      </c>
      <c r="L122" s="408" t="s">
        <v>962</v>
      </c>
      <c r="M122" s="76"/>
      <c r="N122" s="76"/>
    </row>
    <row r="123" spans="1:14">
      <c r="A123" s="229" t="s">
        <v>970</v>
      </c>
      <c r="B123" s="252"/>
      <c r="C123" s="252"/>
      <c r="D123" s="253"/>
      <c r="E123" s="231"/>
      <c r="F123" s="232"/>
      <c r="G123" s="401"/>
      <c r="H123" s="76" t="s">
        <v>1331</v>
      </c>
      <c r="J123" s="409" t="s">
        <v>306</v>
      </c>
      <c r="K123" s="410">
        <f>$D$83</f>
        <v>296511.5</v>
      </c>
      <c r="L123" s="411">
        <f>SUM(K123/K128)</f>
        <v>0.66609195531403953</v>
      </c>
    </row>
    <row r="124" spans="1:14">
      <c r="A124" s="235" t="str">
        <f>Wichtige_daten!$G$8</f>
        <v>I</v>
      </c>
      <c r="B124" s="55">
        <f>Wichtige_daten!A8</f>
        <v>5</v>
      </c>
      <c r="C124" s="55" t="str">
        <f>Wichtige_daten!B8</f>
        <v>Franscini, Stefano</v>
      </c>
      <c r="D124" s="236">
        <f>Wichtige_daten!$K$8</f>
        <v>3163</v>
      </c>
      <c r="F124" s="237">
        <v>1</v>
      </c>
      <c r="G124" s="402"/>
      <c r="J124" s="412" t="s">
        <v>308</v>
      </c>
      <c r="K124" s="413">
        <f>$D$121</f>
        <v>114139.5</v>
      </c>
      <c r="L124" s="238">
        <f>SUM(K124/K128)</f>
        <v>0.25640625315904042</v>
      </c>
    </row>
    <row r="125" spans="1:14">
      <c r="A125" s="235" t="str">
        <f>Wichtige_daten!$G$14</f>
        <v>I</v>
      </c>
      <c r="B125" s="55">
        <f>Wichtige_daten!A14</f>
        <v>11</v>
      </c>
      <c r="C125" s="55" t="str">
        <f>Wichtige_daten!B14</f>
        <v>Pioda, Giovanni Battista</v>
      </c>
      <c r="D125" s="236">
        <f>Wichtige_daten!$K$14</f>
        <v>2372</v>
      </c>
      <c r="F125" s="237">
        <v>2</v>
      </c>
      <c r="G125" s="402"/>
      <c r="J125" s="412" t="s">
        <v>310</v>
      </c>
      <c r="K125" s="413">
        <f>$D$132</f>
        <v>30108</v>
      </c>
      <c r="L125" s="238">
        <f>SUM(K125/K128)</f>
        <v>6.7635476501232167E-2</v>
      </c>
    </row>
    <row r="126" spans="1:14">
      <c r="A126" s="235" t="str">
        <f>Wichtige_daten!$G$43</f>
        <v>I</v>
      </c>
      <c r="B126" s="55">
        <f>Wichtige_daten!A43</f>
        <v>40</v>
      </c>
      <c r="C126" s="55" t="str">
        <f>Wichtige_daten!B43</f>
        <v>Motta, Giuseppe</v>
      </c>
      <c r="D126" s="236">
        <f>Wichtige_daten!$K$43</f>
        <v>10268</v>
      </c>
      <c r="F126" s="237">
        <v>3</v>
      </c>
      <c r="G126" s="402"/>
      <c r="J126" s="412" t="s">
        <v>235</v>
      </c>
      <c r="K126" s="413">
        <f>$D$136</f>
        <v>2398</v>
      </c>
      <c r="L126" s="238">
        <f>SUM(K126/K128)</f>
        <v>5.3869361183059234E-3</v>
      </c>
    </row>
    <row r="127" spans="1:14" ht="16" thickBot="1">
      <c r="A127" s="235" t="str">
        <f>Wichtige_daten!$G$61</f>
        <v>I</v>
      </c>
      <c r="B127" s="55">
        <f>Wichtige_daten!A61</f>
        <v>58</v>
      </c>
      <c r="C127" s="55" t="str">
        <f>Wichtige_daten!B61</f>
        <v>Celio, Enrico</v>
      </c>
      <c r="D127" s="236">
        <f>Wichtige_daten!$K$61</f>
        <v>3879</v>
      </c>
      <c r="F127" s="237">
        <v>4</v>
      </c>
      <c r="G127" s="402"/>
      <c r="J127" s="414" t="s">
        <v>938</v>
      </c>
      <c r="K127" s="415">
        <f>$D$142</f>
        <v>1994</v>
      </c>
      <c r="L127" s="244">
        <f>SUM(K127/K128)</f>
        <v>4.4793789073819899E-3</v>
      </c>
    </row>
    <row r="128" spans="1:14" ht="16" thickBot="1">
      <c r="A128" s="235" t="str">
        <f>Wichtige_daten!$G$74</f>
        <v>I</v>
      </c>
      <c r="B128" s="55">
        <f>Wichtige_daten!A74</f>
        <v>71</v>
      </c>
      <c r="C128" s="55" t="str">
        <f>Wichtige_daten!B74</f>
        <v>Lepori, Giuseppe</v>
      </c>
      <c r="D128" s="236">
        <f>Wichtige_daten!$K$74</f>
        <v>1826</v>
      </c>
      <c r="F128" s="237">
        <v>5</v>
      </c>
      <c r="G128" s="402"/>
      <c r="J128" s="251" t="s">
        <v>922</v>
      </c>
      <c r="K128" s="416">
        <f>SUM(K123:K127)</f>
        <v>445151</v>
      </c>
      <c r="L128" s="417">
        <f>SUM(L123:L127)</f>
        <v>1</v>
      </c>
    </row>
    <row r="129" spans="1:17">
      <c r="A129" s="235" t="str">
        <f>Wichtige_daten!$G$83</f>
        <v>I</v>
      </c>
      <c r="B129" s="55">
        <f>Wichtige_daten!A83</f>
        <v>80</v>
      </c>
      <c r="C129" s="55" t="str">
        <f>Wichtige_daten!B83</f>
        <v>Celio, Nello</v>
      </c>
      <c r="D129" s="236">
        <f>Wichtige_daten!$K$83</f>
        <v>2575</v>
      </c>
      <c r="F129" s="237">
        <v>6</v>
      </c>
      <c r="G129" s="402"/>
    </row>
    <row r="130" spans="1:17">
      <c r="A130" s="235" t="str">
        <f>Wichtige_daten!$G$99</f>
        <v>I</v>
      </c>
      <c r="B130" s="55">
        <f>Wichtige_daten!A99</f>
        <v>96</v>
      </c>
      <c r="C130" s="55" t="str">
        <f>Wichtige_daten!B99</f>
        <v>Cotti, Flavio</v>
      </c>
      <c r="D130" s="236">
        <f>Wichtige_daten!$K$99</f>
        <v>4503</v>
      </c>
      <c r="F130" s="237">
        <v>7</v>
      </c>
      <c r="G130" s="402"/>
      <c r="J130" s="403" t="s">
        <v>990</v>
      </c>
    </row>
    <row r="131" spans="1:17" ht="16" thickBot="1">
      <c r="A131" s="235" t="str">
        <f>Wichtige_daten!$G$120</f>
        <v>I</v>
      </c>
      <c r="B131" s="55">
        <f>Wichtige_daten!A120</f>
        <v>117</v>
      </c>
      <c r="C131" s="55" t="str">
        <f>Wichtige_daten!B120</f>
        <v>Cassis, Ignazio</v>
      </c>
      <c r="D131" s="236">
        <f>Wichtige_daten!$K$120</f>
        <v>1522</v>
      </c>
      <c r="F131" s="237">
        <v>8</v>
      </c>
      <c r="G131" s="402"/>
      <c r="J131" s="403"/>
    </row>
    <row r="132" spans="1:17" ht="16" thickBot="1">
      <c r="A132" s="271"/>
      <c r="B132" s="272"/>
      <c r="C132" s="270" t="s">
        <v>973</v>
      </c>
      <c r="D132" s="256">
        <f>SUM(D124:D131)</f>
        <v>30108</v>
      </c>
      <c r="E132" s="257">
        <f>SUM(D132/D138)</f>
        <v>6.7939804629059228E-2</v>
      </c>
      <c r="F132" s="256">
        <f>MAX(F124:F131)</f>
        <v>8</v>
      </c>
      <c r="G132" s="258">
        <f>SUM(F132/F138)</f>
        <v>6.9565217391304349E-2</v>
      </c>
      <c r="H132" s="225" t="e">
        <f>SUM(D132/J117)</f>
        <v>#DIV/0!</v>
      </c>
      <c r="J132" s="406" t="s">
        <v>989</v>
      </c>
      <c r="K132" s="407" t="s">
        <v>935</v>
      </c>
      <c r="L132" s="407" t="s">
        <v>962</v>
      </c>
      <c r="M132" s="407" t="s">
        <v>964</v>
      </c>
      <c r="N132" s="408" t="s">
        <v>991</v>
      </c>
    </row>
    <row r="133" spans="1:17" ht="16" thickBot="1">
      <c r="F133" s="225"/>
      <c r="J133" s="409" t="s">
        <v>306</v>
      </c>
      <c r="K133" s="410">
        <f>K123</f>
        <v>296511.5</v>
      </c>
      <c r="L133" s="418">
        <f>SUM(K133/K137)</f>
        <v>0.66908905873087865</v>
      </c>
      <c r="M133" s="419">
        <f>$F$83</f>
        <v>75.5</v>
      </c>
      <c r="N133" s="411">
        <f>SUM(M133/M137)</f>
        <v>0.63445378151260501</v>
      </c>
    </row>
    <row r="134" spans="1:17">
      <c r="A134" s="229" t="s">
        <v>971</v>
      </c>
      <c r="B134" s="231"/>
      <c r="C134" s="231"/>
      <c r="D134" s="231"/>
      <c r="E134" s="231"/>
      <c r="F134" s="232"/>
      <c r="G134" s="401"/>
      <c r="J134" s="412" t="s">
        <v>308</v>
      </c>
      <c r="K134" s="413">
        <f>K124</f>
        <v>114139.5</v>
      </c>
      <c r="L134" s="225">
        <f>SUM(K134/K137)</f>
        <v>0.25755996181940033</v>
      </c>
      <c r="M134" s="404">
        <f>$F$121</f>
        <v>34.5</v>
      </c>
      <c r="N134" s="238">
        <f>SUM(M134/M137)</f>
        <v>0.28991596638655465</v>
      </c>
    </row>
    <row r="135" spans="1:17" ht="16" thickBot="1">
      <c r="A135" s="235" t="str">
        <f>Wichtige_daten!$G$47</f>
        <v>R</v>
      </c>
      <c r="B135" s="55">
        <f>Wichtige_daten!A47</f>
        <v>44</v>
      </c>
      <c r="C135" s="55" t="str">
        <f>Wichtige_daten!B47</f>
        <v>Calonder, Felix-Louis</v>
      </c>
      <c r="D135" s="236">
        <f>Wichtige_daten!$K$47</f>
        <v>2398</v>
      </c>
      <c r="F135" s="237">
        <v>1</v>
      </c>
      <c r="G135" s="402"/>
      <c r="J135" s="412" t="s">
        <v>310</v>
      </c>
      <c r="K135" s="413">
        <f>K125</f>
        <v>30108</v>
      </c>
      <c r="L135" s="225">
        <f>SUM(K135/K137)</f>
        <v>6.7939804629059228E-2</v>
      </c>
      <c r="M135" s="404">
        <f>$F$132</f>
        <v>8</v>
      </c>
      <c r="N135" s="238">
        <f>SUM(M135/M137)</f>
        <v>6.7226890756302518E-2</v>
      </c>
      <c r="O135" s="76"/>
      <c r="P135" s="76"/>
      <c r="Q135" s="76"/>
    </row>
    <row r="136" spans="1:17" ht="16" thickBot="1">
      <c r="A136" s="249"/>
      <c r="B136" s="270"/>
      <c r="C136" s="270" t="s">
        <v>972</v>
      </c>
      <c r="D136" s="256">
        <f>SUM(D135)</f>
        <v>2398</v>
      </c>
      <c r="E136" s="257">
        <f>SUM(D136/D138)</f>
        <v>5.4111748206617516E-3</v>
      </c>
      <c r="F136" s="256">
        <f>MAX(F135)</f>
        <v>1</v>
      </c>
      <c r="G136" s="258">
        <f>SUM(F136/F138)</f>
        <v>8.6956521739130436E-3</v>
      </c>
      <c r="H136" s="225" t="e">
        <f>SUM(D136/J117)</f>
        <v>#DIV/0!</v>
      </c>
      <c r="J136" s="414" t="s">
        <v>235</v>
      </c>
      <c r="K136" s="415">
        <f>K126</f>
        <v>2398</v>
      </c>
      <c r="L136" s="242">
        <f>SUM(K136/K137)</f>
        <v>5.4111748206617516E-3</v>
      </c>
      <c r="M136" s="420">
        <f>$F$136</f>
        <v>1</v>
      </c>
      <c r="N136" s="244">
        <f>SUM(M136/M137)</f>
        <v>8.4033613445378148E-3</v>
      </c>
      <c r="P136" s="237"/>
      <c r="Q136" s="225"/>
    </row>
    <row r="137" spans="1:17" ht="16" thickBot="1">
      <c r="F137" s="225"/>
      <c r="J137" s="251" t="s">
        <v>508</v>
      </c>
      <c r="K137" s="416">
        <f>SUM(K133:K136)</f>
        <v>443157</v>
      </c>
      <c r="L137" s="421">
        <f>SUM(L133:L136)</f>
        <v>1</v>
      </c>
      <c r="M137" s="422">
        <f>SUM(M133:M136)</f>
        <v>119</v>
      </c>
      <c r="N137" s="417">
        <f>SUM(N133:N136)</f>
        <v>1</v>
      </c>
      <c r="P137" s="237"/>
      <c r="Q137" s="225"/>
    </row>
    <row r="138" spans="1:17" ht="16" thickBot="1">
      <c r="A138" s="271"/>
      <c r="B138" s="272"/>
      <c r="C138" s="270" t="s">
        <v>922</v>
      </c>
      <c r="D138" s="256">
        <f>SUM(D136,D132,D121,D83)</f>
        <v>443157</v>
      </c>
      <c r="E138" s="423">
        <f>SUM(E136,E132,E121,E83)</f>
        <v>1</v>
      </c>
      <c r="F138" s="270">
        <f>Wichtige_daten!$A$118</f>
        <v>115</v>
      </c>
      <c r="G138" s="258">
        <f>SUM(G136,G132,G121,G83)</f>
        <v>1.0347826086956522</v>
      </c>
      <c r="L138" s="237"/>
      <c r="M138" s="225"/>
      <c r="P138" s="237"/>
      <c r="Q138" s="225"/>
    </row>
    <row r="139" spans="1:17">
      <c r="C139" s="403"/>
      <c r="D139" s="424"/>
      <c r="E139" s="425"/>
      <c r="L139" s="237"/>
      <c r="M139" s="225"/>
      <c r="P139" s="237"/>
      <c r="Q139" s="225"/>
    </row>
    <row r="140" spans="1:17">
      <c r="C140" s="403"/>
      <c r="D140" s="424"/>
      <c r="E140" s="425"/>
      <c r="K140" s="76"/>
      <c r="L140" s="237"/>
      <c r="M140" s="225"/>
      <c r="P140" s="237"/>
      <c r="Q140" s="225"/>
    </row>
    <row r="141" spans="1:17" ht="16" thickBot="1">
      <c r="K141" s="76"/>
      <c r="L141" s="237"/>
      <c r="M141" s="225"/>
      <c r="P141" s="237"/>
      <c r="Q141" s="225"/>
    </row>
    <row r="142" spans="1:17" ht="16" thickBot="1">
      <c r="A142" s="271"/>
      <c r="B142" s="272"/>
      <c r="C142" s="363" t="s">
        <v>938</v>
      </c>
      <c r="D142" s="426">
        <f>Wichtige_daten!$G$127</f>
        <v>1994</v>
      </c>
      <c r="E142" s="257">
        <f>SUM(D142/D144)</f>
        <v>4.4793789073819899E-3</v>
      </c>
      <c r="F142" s="272"/>
      <c r="G142" s="427"/>
      <c r="K142" s="76"/>
      <c r="L142" s="403"/>
      <c r="M142" s="425"/>
      <c r="P142" s="237"/>
      <c r="Q142" s="225"/>
    </row>
    <row r="143" spans="1:17" ht="16" thickBot="1">
      <c r="K143" s="76"/>
      <c r="O143" s="403"/>
      <c r="P143" s="403"/>
      <c r="Q143" s="425"/>
    </row>
    <row r="144" spans="1:17" ht="16" thickBot="1">
      <c r="A144" s="271"/>
      <c r="B144" s="272"/>
      <c r="C144" s="250" t="s">
        <v>922</v>
      </c>
      <c r="D144" s="256">
        <f>SUM(D138,D142)</f>
        <v>445151</v>
      </c>
      <c r="E144" s="257">
        <f>SUM(E142,E136,F132,F121,E83)</f>
        <v>43.178979612458917</v>
      </c>
      <c r="F144" s="272"/>
      <c r="G144" s="427"/>
      <c r="K144" s="76"/>
    </row>
    <row r="145" spans="2:15">
      <c r="K145" s="403"/>
    </row>
    <row r="146" spans="2:15" ht="16" thickBot="1"/>
    <row r="147" spans="2:15">
      <c r="B147" s="428" t="s">
        <v>1323</v>
      </c>
      <c r="C147" s="429"/>
      <c r="D147" s="429"/>
      <c r="E147" s="429"/>
      <c r="F147" s="429"/>
      <c r="G147" s="429"/>
      <c r="H147" s="430"/>
      <c r="K147" s="76"/>
      <c r="L147" s="237"/>
    </row>
    <row r="148" spans="2:15" ht="16" thickBot="1">
      <c r="B148" s="431"/>
      <c r="C148" s="432"/>
      <c r="D148" s="432"/>
      <c r="E148" s="432"/>
      <c r="F148" s="432"/>
      <c r="G148" s="432"/>
      <c r="H148" s="433"/>
      <c r="K148" s="76"/>
      <c r="L148" s="237"/>
    </row>
    <row r="149" spans="2:15" ht="16" thickBot="1">
      <c r="B149" s="434"/>
      <c r="C149" s="435" t="s">
        <v>980</v>
      </c>
      <c r="D149" s="436" t="s">
        <v>981</v>
      </c>
      <c r="E149" s="435" t="s">
        <v>982</v>
      </c>
      <c r="F149" s="436" t="s">
        <v>983</v>
      </c>
      <c r="G149" s="414" t="s">
        <v>984</v>
      </c>
      <c r="H149" s="414" t="s">
        <v>985</v>
      </c>
      <c r="K149" s="76"/>
      <c r="L149" s="237"/>
    </row>
    <row r="150" spans="2:15">
      <c r="B150" s="228" t="s">
        <v>976</v>
      </c>
      <c r="C150" s="437">
        <v>0.63644034508343394</v>
      </c>
      <c r="D150" s="411">
        <v>0.6367178924259056</v>
      </c>
      <c r="E150" s="437">
        <v>0.69882270251273937</v>
      </c>
      <c r="F150" s="411">
        <v>0.69974063574401346</v>
      </c>
      <c r="G150" s="438">
        <f t="shared" ref="G150:G153" si="1">L133</f>
        <v>0.66908905873087865</v>
      </c>
      <c r="H150" s="439">
        <f t="shared" ref="H150:H153" si="2">N133</f>
        <v>0.63445378151260501</v>
      </c>
      <c r="K150" s="76"/>
      <c r="L150" s="237"/>
    </row>
    <row r="151" spans="2:15">
      <c r="B151" s="228" t="s">
        <v>977</v>
      </c>
      <c r="C151" s="440">
        <v>0.19228363181401575</v>
      </c>
      <c r="D151" s="238">
        <v>0.20377332601536771</v>
      </c>
      <c r="E151" s="440">
        <v>0.21113081260682737</v>
      </c>
      <c r="F151" s="238">
        <v>0.22394293986368294</v>
      </c>
      <c r="G151" s="439">
        <f t="shared" si="1"/>
        <v>0.25755996181940033</v>
      </c>
      <c r="H151" s="439">
        <f t="shared" si="2"/>
        <v>0.28991596638655465</v>
      </c>
      <c r="K151" s="441"/>
      <c r="L151" s="442"/>
    </row>
    <row r="152" spans="2:15">
      <c r="B152" s="228" t="s">
        <v>978</v>
      </c>
      <c r="C152" s="440">
        <v>7.6247144914674783E-2</v>
      </c>
      <c r="D152" s="238">
        <v>6.462678375411636E-2</v>
      </c>
      <c r="E152" s="440">
        <v>8.3720707336943492E-2</v>
      </c>
      <c r="F152" s="238">
        <v>7.1023584052114119E-2</v>
      </c>
      <c r="G152" s="439">
        <f t="shared" si="1"/>
        <v>6.7939804629059228E-2</v>
      </c>
      <c r="H152" s="439">
        <f t="shared" si="2"/>
        <v>6.7226890756302518E-2</v>
      </c>
      <c r="K152" s="76"/>
      <c r="L152" s="404"/>
    </row>
    <row r="153" spans="2:15" ht="16" thickBot="1">
      <c r="B153" s="443" t="s">
        <v>979</v>
      </c>
      <c r="C153" s="444">
        <v>5.7610893696262572E-3</v>
      </c>
      <c r="D153" s="244">
        <v>4.8161361141602632E-3</v>
      </c>
      <c r="E153" s="444">
        <v>6.3257775434897206E-3</v>
      </c>
      <c r="F153" s="244">
        <v>5.2928403401893958E-3</v>
      </c>
      <c r="G153" s="445">
        <f t="shared" si="1"/>
        <v>5.4111748206617516E-3</v>
      </c>
      <c r="H153" s="445">
        <f t="shared" si="2"/>
        <v>8.4033613445378148E-3</v>
      </c>
      <c r="K153" s="225"/>
      <c r="L153" s="225"/>
      <c r="M153" s="225"/>
      <c r="N153" s="225"/>
      <c r="O153" s="225"/>
    </row>
    <row r="154" spans="2:15">
      <c r="K154" s="225"/>
      <c r="L154" s="225"/>
      <c r="M154" s="225"/>
      <c r="N154" s="225"/>
      <c r="O154" s="225"/>
    </row>
    <row r="155" spans="2:15" ht="16" thickBot="1">
      <c r="K155" s="225"/>
      <c r="L155" s="225"/>
      <c r="M155" s="225"/>
      <c r="N155" s="225"/>
      <c r="O155" s="225"/>
    </row>
    <row r="156" spans="2:15">
      <c r="B156" s="428" t="s">
        <v>1322</v>
      </c>
      <c r="C156" s="429"/>
      <c r="D156" s="429"/>
      <c r="E156" s="429"/>
      <c r="F156" s="429"/>
      <c r="G156" s="429"/>
      <c r="H156" s="430"/>
    </row>
    <row r="157" spans="2:15" ht="16" thickBot="1">
      <c r="B157" s="431"/>
      <c r="C157" s="432"/>
      <c r="D157" s="432"/>
      <c r="E157" s="432"/>
      <c r="F157" s="432"/>
      <c r="G157" s="432"/>
      <c r="H157" s="433"/>
    </row>
    <row r="158" spans="2:15" ht="16" thickBot="1">
      <c r="B158" s="446"/>
      <c r="C158" s="447" t="s">
        <v>986</v>
      </c>
      <c r="D158" s="447" t="s">
        <v>987</v>
      </c>
      <c r="E158" s="447" t="s">
        <v>982</v>
      </c>
      <c r="F158" s="447" t="s">
        <v>983</v>
      </c>
      <c r="G158" s="448" t="s">
        <v>984</v>
      </c>
      <c r="H158" s="448" t="s">
        <v>985</v>
      </c>
    </row>
    <row r="159" spans="2:15">
      <c r="B159" s="228" t="s">
        <v>123</v>
      </c>
      <c r="C159" s="225">
        <v>0.6786162544975346</v>
      </c>
      <c r="D159" s="225">
        <v>0.69167681267170189</v>
      </c>
      <c r="E159" s="225">
        <v>0.69881761373592943</v>
      </c>
      <c r="F159" s="225">
        <v>0.69974806494667618</v>
      </c>
      <c r="G159" s="438">
        <f t="shared" ref="G159:H162" si="3">G150</f>
        <v>0.66908905873087865</v>
      </c>
      <c r="H159" s="438">
        <f t="shared" si="3"/>
        <v>0.63445378151260501</v>
      </c>
    </row>
    <row r="160" spans="2:15">
      <c r="B160" s="228" t="s">
        <v>124</v>
      </c>
      <c r="C160" s="225">
        <v>0.18902063173671757</v>
      </c>
      <c r="D160" s="225">
        <v>0.19584927198481583</v>
      </c>
      <c r="E160" s="225">
        <v>0.2111287660317977</v>
      </c>
      <c r="F160" s="225">
        <v>0.22394066112933314</v>
      </c>
      <c r="G160" s="439">
        <f t="shared" si="3"/>
        <v>0.25755996181940033</v>
      </c>
      <c r="H160" s="439">
        <f t="shared" si="3"/>
        <v>0.28991596638655465</v>
      </c>
    </row>
    <row r="161" spans="2:14">
      <c r="B161" s="228" t="s">
        <v>125</v>
      </c>
      <c r="C161" s="225">
        <v>0.123972438568003</v>
      </c>
      <c r="D161" s="225">
        <v>0.10393373240303556</v>
      </c>
      <c r="E161" s="225">
        <v>8.3722768367529343E-2</v>
      </c>
      <c r="F161" s="225">
        <v>7.1019084604305741E-2</v>
      </c>
      <c r="G161" s="439">
        <f t="shared" si="3"/>
        <v>6.7939804629059228E-2</v>
      </c>
      <c r="H161" s="439">
        <f t="shared" si="3"/>
        <v>6.7226890756302518E-2</v>
      </c>
    </row>
    <row r="162" spans="2:14" ht="16" thickBot="1">
      <c r="B162" s="443" t="s">
        <v>126</v>
      </c>
      <c r="C162" s="242">
        <v>8.3906751977448398E-3</v>
      </c>
      <c r="D162" s="242">
        <v>8.5401829404467226E-3</v>
      </c>
      <c r="E162" s="242">
        <v>6.3308518647435348E-3</v>
      </c>
      <c r="F162" s="242">
        <v>5.2921893196848785E-3</v>
      </c>
      <c r="G162" s="445">
        <f t="shared" si="3"/>
        <v>5.4111748206617516E-3</v>
      </c>
      <c r="H162" s="445">
        <f t="shared" si="3"/>
        <v>8.4033613445378148E-3</v>
      </c>
    </row>
    <row r="164" spans="2:14" ht="16" thickBot="1"/>
    <row r="165" spans="2:14">
      <c r="B165" s="428" t="s">
        <v>1321</v>
      </c>
      <c r="C165" s="429"/>
      <c r="D165" s="429"/>
      <c r="E165" s="429"/>
      <c r="F165" s="429"/>
      <c r="G165" s="429"/>
      <c r="H165" s="430"/>
      <c r="J165" s="76"/>
    </row>
    <row r="166" spans="2:14" ht="16" thickBot="1">
      <c r="B166" s="449"/>
      <c r="C166" s="432"/>
      <c r="D166" s="432"/>
      <c r="E166" s="432"/>
      <c r="F166" s="432"/>
      <c r="G166" s="432"/>
      <c r="H166" s="433"/>
    </row>
    <row r="167" spans="2:14" ht="16" thickBot="1">
      <c r="B167" s="443"/>
      <c r="C167" s="435">
        <v>1970</v>
      </c>
      <c r="D167" s="450">
        <v>1980</v>
      </c>
      <c r="E167" s="450">
        <v>1990</v>
      </c>
      <c r="F167" s="450">
        <v>2000</v>
      </c>
      <c r="G167" s="414" t="s">
        <v>509</v>
      </c>
      <c r="H167" s="414" t="s">
        <v>510</v>
      </c>
      <c r="K167" s="76"/>
      <c r="L167" s="76"/>
      <c r="M167" s="76"/>
    </row>
    <row r="168" spans="2:14">
      <c r="B168" s="228" t="s">
        <v>123</v>
      </c>
      <c r="C168" s="225">
        <v>0.74798593400502089</v>
      </c>
      <c r="D168" s="225">
        <v>0.74284064574765041</v>
      </c>
      <c r="E168" s="225">
        <v>0.74375910788379507</v>
      </c>
      <c r="F168" s="225">
        <v>0.73700882518719335</v>
      </c>
      <c r="G168" s="438">
        <f t="shared" ref="G168:H171" si="4">G159</f>
        <v>0.66908905873087865</v>
      </c>
      <c r="H168" s="438">
        <f t="shared" si="4"/>
        <v>0.63445378151260501</v>
      </c>
      <c r="K168" s="225"/>
      <c r="L168" s="225"/>
      <c r="M168" s="225"/>
    </row>
    <row r="169" spans="2:14">
      <c r="B169" s="228" t="s">
        <v>124</v>
      </c>
      <c r="C169" s="225">
        <v>0.2022709664632972</v>
      </c>
      <c r="D169" s="225">
        <v>0.2027553047469674</v>
      </c>
      <c r="E169" s="225">
        <v>0.20807168703483853</v>
      </c>
      <c r="F169" s="225">
        <v>0.21337210495634595</v>
      </c>
      <c r="G169" s="439">
        <f t="shared" si="4"/>
        <v>0.25755996181940033</v>
      </c>
      <c r="H169" s="439">
        <f t="shared" si="4"/>
        <v>0.28991596638655465</v>
      </c>
      <c r="K169" s="225"/>
      <c r="L169" s="225"/>
      <c r="M169" s="225"/>
    </row>
    <row r="170" spans="2:14">
      <c r="B170" s="228" t="s">
        <v>125</v>
      </c>
      <c r="C170" s="225">
        <v>4.0171386976083974E-2</v>
      </c>
      <c r="D170" s="225">
        <v>4.5043816354752055E-2</v>
      </c>
      <c r="E170" s="225">
        <v>4.1245863080802574E-2</v>
      </c>
      <c r="F170" s="225">
        <v>4.3677720941500658E-2</v>
      </c>
      <c r="G170" s="439">
        <f t="shared" si="4"/>
        <v>6.7939804629059228E-2</v>
      </c>
      <c r="H170" s="439">
        <f t="shared" si="4"/>
        <v>6.7226890756302518E-2</v>
      </c>
      <c r="K170" s="225"/>
      <c r="L170" s="225"/>
      <c r="M170" s="225"/>
    </row>
    <row r="171" spans="2:14" ht="16" thickBot="1">
      <c r="B171" s="443" t="s">
        <v>126</v>
      </c>
      <c r="C171" s="242">
        <v>9.5717125555978989E-3</v>
      </c>
      <c r="D171" s="242">
        <v>9.3602331506301081E-3</v>
      </c>
      <c r="E171" s="242">
        <v>6.9233420005638917E-3</v>
      </c>
      <c r="F171" s="242">
        <v>5.9413489149600139E-3</v>
      </c>
      <c r="G171" s="445">
        <f t="shared" si="4"/>
        <v>5.4111748206617516E-3</v>
      </c>
      <c r="H171" s="445">
        <f t="shared" si="4"/>
        <v>8.4033613445378148E-3</v>
      </c>
      <c r="K171" s="225"/>
      <c r="L171" s="225"/>
      <c r="M171" s="225"/>
    </row>
    <row r="174" spans="2:14">
      <c r="E174" s="225"/>
      <c r="G174" s="225"/>
      <c r="J174" s="225"/>
      <c r="K174" s="225"/>
      <c r="L174" s="225"/>
      <c r="M174" s="225"/>
      <c r="N174" s="225"/>
    </row>
    <row r="175" spans="2:14">
      <c r="E175" s="225"/>
      <c r="G175" s="225"/>
      <c r="J175" s="225"/>
      <c r="K175" s="225"/>
      <c r="L175" s="225"/>
      <c r="M175" s="225"/>
      <c r="N175" s="225"/>
    </row>
    <row r="178" spans="3:11">
      <c r="C178" s="403"/>
    </row>
    <row r="180" spans="3:11">
      <c r="D180" s="76"/>
      <c r="F180" s="76"/>
    </row>
    <row r="181" spans="3:11">
      <c r="C181" s="441"/>
    </row>
    <row r="182" spans="3:11">
      <c r="E182" s="225"/>
      <c r="G182" s="225"/>
    </row>
    <row r="183" spans="3:11">
      <c r="E183" s="225"/>
      <c r="G183" s="225"/>
    </row>
    <row r="184" spans="3:11">
      <c r="E184" s="225"/>
      <c r="G184" s="225"/>
    </row>
    <row r="185" spans="3:11">
      <c r="E185" s="225"/>
      <c r="G185" s="225"/>
    </row>
    <row r="188" spans="3:11" ht="16" thickBot="1"/>
    <row r="189" spans="3:11">
      <c r="C189" s="451" t="s">
        <v>675</v>
      </c>
      <c r="D189" s="223"/>
      <c r="E189" s="223"/>
      <c r="F189" s="223"/>
      <c r="G189" s="223"/>
      <c r="H189" s="223"/>
      <c r="I189" s="223"/>
      <c r="J189" s="223"/>
      <c r="K189" s="452"/>
    </row>
    <row r="190" spans="3:11" ht="16" thickBot="1">
      <c r="C190" s="434" t="s">
        <v>128</v>
      </c>
      <c r="D190" s="102"/>
      <c r="E190" s="102"/>
      <c r="F190" s="102"/>
      <c r="G190" s="102"/>
      <c r="H190" s="102"/>
      <c r="I190" s="102"/>
      <c r="J190" s="102"/>
      <c r="K190" s="103"/>
    </row>
    <row r="191" spans="3:11" ht="16" thickBot="1">
      <c r="C191" s="271"/>
      <c r="D191" s="447">
        <v>1970</v>
      </c>
      <c r="E191" s="272"/>
      <c r="F191" s="447">
        <v>1980</v>
      </c>
      <c r="G191" s="272"/>
      <c r="H191" s="447">
        <v>1990</v>
      </c>
      <c r="I191" s="272"/>
      <c r="J191" s="447">
        <v>2000</v>
      </c>
      <c r="K191" s="427"/>
    </row>
    <row r="192" spans="3:11" ht="16" thickBot="1">
      <c r="C192" s="453" t="s">
        <v>122</v>
      </c>
      <c r="D192" s="272">
        <f>SUM(D193:D196)</f>
        <v>5999398</v>
      </c>
      <c r="E192" s="272"/>
      <c r="F192" s="272">
        <f>SUM(F193:F196)</f>
        <v>5986757</v>
      </c>
      <c r="G192" s="272"/>
      <c r="H192" s="272">
        <f>SUM(H193:H196)</f>
        <v>6260137</v>
      </c>
      <c r="I192" s="272"/>
      <c r="J192" s="272">
        <f>SUM(J193:J196)</f>
        <v>6631471</v>
      </c>
      <c r="K192" s="427"/>
    </row>
    <row r="193" spans="3:11">
      <c r="C193" s="224" t="s">
        <v>123</v>
      </c>
      <c r="D193" s="223">
        <v>4071289</v>
      </c>
      <c r="E193" s="418">
        <f>SUM(D193/D192)</f>
        <v>0.6786162544975346</v>
      </c>
      <c r="F193" s="223">
        <v>4140901</v>
      </c>
      <c r="G193" s="418">
        <f>SUM(F193/F192)</f>
        <v>0.69167681267170189</v>
      </c>
      <c r="H193" s="223">
        <v>4374694</v>
      </c>
      <c r="I193" s="418">
        <f>SUM(H193/H192)</f>
        <v>0.69881761373592943</v>
      </c>
      <c r="J193" s="223">
        <v>4640359</v>
      </c>
      <c r="K193" s="411">
        <f>SUM(J193/J192)</f>
        <v>0.69974806494667618</v>
      </c>
    </row>
    <row r="194" spans="3:11">
      <c r="C194" s="228" t="s">
        <v>1</v>
      </c>
      <c r="D194" s="77">
        <v>1134010</v>
      </c>
      <c r="E194" s="225">
        <f>SUM(D194/D192)</f>
        <v>0.18902063173671757</v>
      </c>
      <c r="F194" s="77">
        <v>1172502</v>
      </c>
      <c r="G194" s="225">
        <f>SUM(F194/F192)</f>
        <v>0.19584927198481583</v>
      </c>
      <c r="H194" s="77">
        <v>1321695</v>
      </c>
      <c r="I194" s="225">
        <f>SUM(H194/H192)</f>
        <v>0.2111287660317977</v>
      </c>
      <c r="J194" s="77">
        <v>1485056</v>
      </c>
      <c r="K194" s="238">
        <f>SUM(J194/J192)</f>
        <v>0.22394066112933314</v>
      </c>
    </row>
    <row r="195" spans="3:11">
      <c r="C195" s="228" t="s">
        <v>2</v>
      </c>
      <c r="D195" s="77">
        <v>743760</v>
      </c>
      <c r="E195" s="225">
        <f>SUM(D195/D192)</f>
        <v>0.123972438568003</v>
      </c>
      <c r="F195" s="77">
        <v>622226</v>
      </c>
      <c r="G195" s="225">
        <f>SUM(F195/F192)</f>
        <v>0.10393373240303556</v>
      </c>
      <c r="H195" s="77">
        <v>524116</v>
      </c>
      <c r="I195" s="225">
        <f>SUM(H195/H192)</f>
        <v>8.3722768367529343E-2</v>
      </c>
      <c r="J195" s="77">
        <v>470961</v>
      </c>
      <c r="K195" s="238">
        <f>SUM(J195/J192)</f>
        <v>7.1019084604305741E-2</v>
      </c>
    </row>
    <row r="196" spans="3:11" ht="16" thickBot="1">
      <c r="C196" s="443" t="s">
        <v>3</v>
      </c>
      <c r="D196" s="102">
        <v>50339</v>
      </c>
      <c r="E196" s="242">
        <f>SUM(D196/D192)</f>
        <v>8.3906751977448398E-3</v>
      </c>
      <c r="F196" s="102">
        <v>51128</v>
      </c>
      <c r="G196" s="242">
        <f>SUM(F196/F192)</f>
        <v>8.5401829404467226E-3</v>
      </c>
      <c r="H196" s="102">
        <v>39632</v>
      </c>
      <c r="I196" s="242">
        <f>SUM(H196/H192)</f>
        <v>6.3308518647435348E-3</v>
      </c>
      <c r="J196" s="102">
        <v>35095</v>
      </c>
      <c r="K196" s="244">
        <f>SUM(J196/J192)</f>
        <v>5.2921893196848785E-3</v>
      </c>
    </row>
    <row r="197" spans="3:11">
      <c r="G197" s="225"/>
    </row>
    <row r="198" spans="3:11" ht="16" thickBot="1"/>
    <row r="199" spans="3:11">
      <c r="C199" s="451" t="s">
        <v>4</v>
      </c>
      <c r="D199" s="223"/>
      <c r="E199" s="223"/>
      <c r="F199" s="223"/>
      <c r="G199" s="223"/>
      <c r="H199" s="223"/>
      <c r="I199" s="223"/>
      <c r="J199" s="223"/>
      <c r="K199" s="452"/>
    </row>
    <row r="200" spans="3:11" ht="16" thickBot="1">
      <c r="C200" s="434" t="s">
        <v>5</v>
      </c>
      <c r="D200" s="102"/>
      <c r="E200" s="102"/>
      <c r="F200" s="102"/>
      <c r="G200" s="102"/>
      <c r="H200" s="102"/>
      <c r="I200" s="102"/>
      <c r="J200" s="102"/>
      <c r="K200" s="103"/>
    </row>
    <row r="201" spans="3:11" ht="16" thickBot="1">
      <c r="C201" s="222"/>
      <c r="D201" s="454">
        <v>1970</v>
      </c>
      <c r="E201" s="223"/>
      <c r="F201" s="454">
        <v>1980</v>
      </c>
      <c r="G201" s="223"/>
      <c r="H201" s="454">
        <v>1990</v>
      </c>
      <c r="I201" s="223"/>
      <c r="J201" s="454">
        <v>2000</v>
      </c>
      <c r="K201" s="452"/>
    </row>
    <row r="202" spans="3:11" ht="16" thickBot="1">
      <c r="C202" s="453" t="s">
        <v>127</v>
      </c>
      <c r="D202" s="272">
        <f>SUM(D203:D206)</f>
        <v>5166787</v>
      </c>
      <c r="E202" s="272"/>
      <c r="F202" s="272">
        <f>SUM(F203:F206)</f>
        <v>5367174</v>
      </c>
      <c r="G202" s="272"/>
      <c r="H202" s="272">
        <f>SUM(H203:H206)</f>
        <v>5554254</v>
      </c>
      <c r="I202" s="272"/>
      <c r="J202" s="272">
        <f>SUM(J203:J206)</f>
        <v>5700389</v>
      </c>
      <c r="K202" s="427"/>
    </row>
    <row r="203" spans="3:11">
      <c r="C203" s="224" t="s">
        <v>123</v>
      </c>
      <c r="D203" s="223">
        <v>3864684</v>
      </c>
      <c r="E203" s="418">
        <f>SUM(D203/D202)</f>
        <v>0.74798593400502089</v>
      </c>
      <c r="F203" s="223">
        <v>3986955</v>
      </c>
      <c r="G203" s="418">
        <f>SUM(F203/F202)</f>
        <v>0.74284064574765041</v>
      </c>
      <c r="H203" s="223">
        <v>4131027</v>
      </c>
      <c r="I203" s="418">
        <f>SUM(H203/H202)</f>
        <v>0.74375910788379507</v>
      </c>
      <c r="J203" s="223">
        <v>4201237</v>
      </c>
      <c r="K203" s="411">
        <f>SUM(J203/J202)</f>
        <v>0.73700882518719335</v>
      </c>
    </row>
    <row r="204" spans="3:11">
      <c r="C204" s="228" t="s">
        <v>6</v>
      </c>
      <c r="D204" s="77">
        <v>1045091</v>
      </c>
      <c r="E204" s="225">
        <f>SUM(D204/D202)</f>
        <v>0.2022709664632972</v>
      </c>
      <c r="F204" s="77">
        <v>1088223</v>
      </c>
      <c r="G204" s="225">
        <f>SUM(F204/F202)</f>
        <v>0.2027553047469674</v>
      </c>
      <c r="H204" s="77">
        <v>1155683</v>
      </c>
      <c r="I204" s="225">
        <f>SUM(H204/H202)</f>
        <v>0.20807168703483853</v>
      </c>
      <c r="J204" s="77">
        <v>1216304</v>
      </c>
      <c r="K204" s="238">
        <f>SUM(J204/J202)</f>
        <v>0.21337210495634595</v>
      </c>
    </row>
    <row r="205" spans="3:11">
      <c r="C205" s="228" t="s">
        <v>7</v>
      </c>
      <c r="D205" s="77">
        <v>207557</v>
      </c>
      <c r="E205" s="225">
        <f>SUM(D205/D202)</f>
        <v>4.0171386976083974E-2</v>
      </c>
      <c r="F205" s="77">
        <v>241758</v>
      </c>
      <c r="G205" s="225">
        <f>SUM(F205/F202)</f>
        <v>4.5043816354752055E-2</v>
      </c>
      <c r="H205" s="77">
        <v>229090</v>
      </c>
      <c r="I205" s="225">
        <f>SUM(H205/H202)</f>
        <v>4.1245863080802574E-2</v>
      </c>
      <c r="J205" s="77">
        <v>248980</v>
      </c>
      <c r="K205" s="238">
        <f>SUM(J205/J202)</f>
        <v>4.3677720941500658E-2</v>
      </c>
    </row>
    <row r="206" spans="3:11" ht="16" thickBot="1">
      <c r="C206" s="443" t="s">
        <v>8</v>
      </c>
      <c r="D206" s="102">
        <v>49455</v>
      </c>
      <c r="E206" s="242">
        <f>SUM(D206/D202)</f>
        <v>9.5717125555978989E-3</v>
      </c>
      <c r="F206" s="102">
        <v>50238</v>
      </c>
      <c r="G206" s="242">
        <f>SUM(F206/F202)</f>
        <v>9.3602331506301081E-3</v>
      </c>
      <c r="H206" s="102">
        <v>38454</v>
      </c>
      <c r="I206" s="242">
        <f>SUM(H206/H202)</f>
        <v>6.9233420005638917E-3</v>
      </c>
      <c r="J206" s="102">
        <v>33868</v>
      </c>
      <c r="K206" s="244">
        <f>SUM(J206/J202)</f>
        <v>5.9413489149600139E-3</v>
      </c>
    </row>
    <row r="208" spans="3:11" ht="16" thickBot="1"/>
    <row r="209" spans="3:7">
      <c r="C209" s="451" t="s">
        <v>121</v>
      </c>
      <c r="D209" s="223"/>
      <c r="E209" s="223"/>
      <c r="F209" s="223"/>
      <c r="G209" s="452"/>
    </row>
    <row r="210" spans="3:7" ht="16" thickBot="1">
      <c r="C210" s="234" t="s">
        <v>128</v>
      </c>
      <c r="G210" s="402"/>
    </row>
    <row r="211" spans="3:7" ht="16" thickBot="1">
      <c r="C211" s="222"/>
      <c r="D211" s="454">
        <v>1990</v>
      </c>
      <c r="E211" s="223"/>
      <c r="F211" s="454">
        <v>2000</v>
      </c>
      <c r="G211" s="452"/>
    </row>
    <row r="212" spans="3:7" ht="16" thickBot="1">
      <c r="C212" s="453" t="s">
        <v>122</v>
      </c>
      <c r="D212" s="422">
        <v>6873.7</v>
      </c>
      <c r="E212" s="421">
        <f>SUM(E213:E224)</f>
        <v>1</v>
      </c>
      <c r="F212" s="422">
        <v>7288</v>
      </c>
      <c r="G212" s="417">
        <f>SUM(G213:G224)</f>
        <v>1.0000137211855102</v>
      </c>
    </row>
    <row r="213" spans="3:7">
      <c r="C213" s="234" t="s">
        <v>114</v>
      </c>
      <c r="D213" s="455">
        <v>4374.7</v>
      </c>
      <c r="E213" s="456">
        <f>SUM(D213/D212)</f>
        <v>0.63644034508343394</v>
      </c>
      <c r="F213" s="457">
        <v>4640.3999999999996</v>
      </c>
      <c r="G213" s="458">
        <f>SUM(F213/F212)</f>
        <v>0.6367178924259056</v>
      </c>
    </row>
    <row r="214" spans="3:7">
      <c r="C214" s="234" t="s">
        <v>115</v>
      </c>
      <c r="D214" s="455">
        <v>1321.7</v>
      </c>
      <c r="E214" s="456">
        <f>SUM(D214/D212)</f>
        <v>0.19228363181401575</v>
      </c>
      <c r="F214" s="457">
        <v>1485.1</v>
      </c>
      <c r="G214" s="458">
        <f>SUM(F214/F212)</f>
        <v>0.20377332601536771</v>
      </c>
    </row>
    <row r="215" spans="3:7">
      <c r="C215" s="234" t="s">
        <v>116</v>
      </c>
      <c r="D215" s="455">
        <v>524.1</v>
      </c>
      <c r="E215" s="456">
        <f>SUM(D215/D212)</f>
        <v>7.6247144914674783E-2</v>
      </c>
      <c r="F215" s="457">
        <v>471</v>
      </c>
      <c r="G215" s="458">
        <f>SUM(F215/F212)</f>
        <v>6.462678375411636E-2</v>
      </c>
    </row>
    <row r="216" spans="3:7">
      <c r="C216" s="234" t="s">
        <v>117</v>
      </c>
      <c r="D216" s="455">
        <v>39.6</v>
      </c>
      <c r="E216" s="456">
        <f>SUM(D216/D212)</f>
        <v>5.7610893696262572E-3</v>
      </c>
      <c r="F216" s="457">
        <v>35.1</v>
      </c>
      <c r="G216" s="458">
        <f>SUM(F216/F212)</f>
        <v>4.8161361141602632E-3</v>
      </c>
    </row>
    <row r="217" spans="3:7">
      <c r="C217" s="234" t="s">
        <v>214</v>
      </c>
      <c r="D217" s="459">
        <v>116.8</v>
      </c>
      <c r="E217" s="225">
        <f>SUM(D217/D212)</f>
        <v>1.6992303999301687E-2</v>
      </c>
      <c r="F217" s="404">
        <v>77.5</v>
      </c>
      <c r="G217" s="238">
        <f>SUM(F217/F212)</f>
        <v>1.0633918770581778E-2</v>
      </c>
    </row>
    <row r="218" spans="3:7">
      <c r="C218" s="234" t="s">
        <v>215</v>
      </c>
      <c r="D218" s="459">
        <v>109</v>
      </c>
      <c r="E218" s="225">
        <f>SUM(D218/D212)</f>
        <v>1.585754397195106E-2</v>
      </c>
      <c r="F218" s="404">
        <v>111.4</v>
      </c>
      <c r="G218" s="238">
        <f>SUM(F218/F212)</f>
        <v>1.5285400658616905E-2</v>
      </c>
    </row>
    <row r="219" spans="3:7">
      <c r="C219" s="234" t="s">
        <v>216</v>
      </c>
      <c r="D219" s="459">
        <v>18.600000000000001</v>
      </c>
      <c r="E219" s="225">
        <f>SUM(D219/D212)</f>
        <v>2.7059662190668785E-3</v>
      </c>
      <c r="F219" s="404">
        <v>23.3</v>
      </c>
      <c r="G219" s="238">
        <f>SUM(F219/F212)</f>
        <v>3.1970362239297475E-3</v>
      </c>
    </row>
    <row r="220" spans="3:7">
      <c r="C220" s="234" t="s">
        <v>217</v>
      </c>
      <c r="D220" s="459">
        <v>93.8</v>
      </c>
      <c r="E220" s="225">
        <f>SUM(D220/D212)</f>
        <v>1.3646216739165225E-2</v>
      </c>
      <c r="F220" s="404">
        <v>89.5</v>
      </c>
      <c r="G220" s="238">
        <f>SUM(F220/F212)</f>
        <v>1.228046103183315E-2</v>
      </c>
    </row>
    <row r="221" spans="3:7">
      <c r="C221" s="234" t="s">
        <v>218</v>
      </c>
      <c r="D221" s="459">
        <v>61.3</v>
      </c>
      <c r="E221" s="225">
        <f>SUM(D221/D212)</f>
        <v>8.9180499585376147E-3</v>
      </c>
      <c r="F221" s="404">
        <v>44.5</v>
      </c>
      <c r="G221" s="238">
        <f>SUM(F221/F212)</f>
        <v>6.1059275521405049E-3</v>
      </c>
    </row>
    <row r="222" spans="3:7">
      <c r="C222" s="234" t="s">
        <v>118</v>
      </c>
      <c r="D222" s="459">
        <v>60.8</v>
      </c>
      <c r="E222" s="225">
        <f>SUM(D222/D212)</f>
        <v>8.8453089311433426E-3</v>
      </c>
      <c r="F222" s="404">
        <v>73.400000000000006</v>
      </c>
      <c r="G222" s="238">
        <f>SUM(F222/F212)</f>
        <v>1.0071350164654227E-2</v>
      </c>
    </row>
    <row r="223" spans="3:7">
      <c r="C223" s="234" t="s">
        <v>119</v>
      </c>
      <c r="D223" s="459">
        <v>35.9</v>
      </c>
      <c r="E223" s="225">
        <f>SUM(D223/D212)</f>
        <v>5.2228057669086517E-3</v>
      </c>
      <c r="F223" s="404">
        <v>94.9</v>
      </c>
      <c r="G223" s="238">
        <f>SUM(F223/F212)</f>
        <v>1.3021405049396268E-2</v>
      </c>
    </row>
    <row r="224" spans="3:7" ht="16" thickBot="1">
      <c r="C224" s="434" t="s">
        <v>120</v>
      </c>
      <c r="D224" s="460">
        <v>117.4</v>
      </c>
      <c r="E224" s="242">
        <f>SUM(D224/D212)</f>
        <v>1.7079593232174811E-2</v>
      </c>
      <c r="F224" s="420">
        <v>142</v>
      </c>
      <c r="G224" s="244">
        <f>SUM(F224/F212)</f>
        <v>1.9484083424807903E-2</v>
      </c>
    </row>
  </sheetData>
  <sortState xmlns:xlrd2="http://schemas.microsoft.com/office/spreadsheetml/2017/richdata2" ref="A4:E121">
    <sortCondition ref="A4:A121"/>
  </sortState>
  <phoneticPr fontId="3" type="noConversion"/>
  <pageMargins left="0.7" right="0.7" top="0.78740157499999996" bottom="0.78740157499999996" header="0.3" footer="0.3"/>
  <pageSetup paperSize="9" orientation="portrait" horizontalDpi="1200" verticalDpi="1200"/>
  <ignoredErrors>
    <ignoredError sqref="F136 F121 M133:M136" 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33"/>
  <sheetViews>
    <sheetView topLeftCell="A101" workbookViewId="0">
      <selection activeCell="F130" sqref="F130"/>
    </sheetView>
  </sheetViews>
  <sheetFormatPr baseColWidth="10" defaultColWidth="10.6640625" defaultRowHeight="15"/>
  <cols>
    <col min="1" max="1" width="10.6640625" style="77" customWidth="1"/>
    <col min="2" max="2" width="10.6640625" style="77"/>
    <col min="3" max="3" width="23.1640625" style="77" customWidth="1"/>
    <col min="4" max="16384" width="10.6640625" style="77"/>
  </cols>
  <sheetData>
    <row r="1" spans="1:7" ht="20">
      <c r="A1" s="30" t="s">
        <v>1325</v>
      </c>
    </row>
    <row r="2" spans="1:7" ht="20">
      <c r="A2" s="275" t="s">
        <v>1312</v>
      </c>
    </row>
    <row r="4" spans="1:7" ht="61" customHeight="1">
      <c r="A4" s="57" t="s">
        <v>1259</v>
      </c>
      <c r="B4" s="57" t="s">
        <v>963</v>
      </c>
      <c r="C4" s="57" t="s">
        <v>763</v>
      </c>
      <c r="D4" s="57" t="s">
        <v>960</v>
      </c>
      <c r="E4" s="219" t="s">
        <v>966</v>
      </c>
      <c r="F4" s="117" t="s">
        <v>964</v>
      </c>
      <c r="G4" s="219" t="s">
        <v>965</v>
      </c>
    </row>
    <row r="5" spans="1:7" ht="16" thickBot="1">
      <c r="A5" s="76"/>
      <c r="D5" s="237"/>
    </row>
    <row r="6" spans="1:7">
      <c r="A6" s="406" t="s">
        <v>1260</v>
      </c>
      <c r="B6" s="231"/>
      <c r="C6" s="231"/>
      <c r="D6" s="254"/>
      <c r="E6" s="231"/>
      <c r="F6" s="231"/>
      <c r="G6" s="401"/>
    </row>
    <row r="7" spans="1:7">
      <c r="A7" s="234" t="str">
        <f>Gesamtliste!H5</f>
        <v>Mann</v>
      </c>
      <c r="B7" s="77">
        <f>Gesamtliste!A5</f>
        <v>1</v>
      </c>
      <c r="C7" s="77" t="str">
        <f>Gesamtliste!B5</f>
        <v>Furrer, Jonas</v>
      </c>
      <c r="D7" s="237">
        <f>Gesamtliste!T5</f>
        <v>4630</v>
      </c>
      <c r="G7" s="402"/>
    </row>
    <row r="8" spans="1:7">
      <c r="A8" s="234" t="str">
        <f>Gesamtliste!H6</f>
        <v>Mann</v>
      </c>
      <c r="B8" s="77">
        <f>Gesamtliste!A6</f>
        <v>2</v>
      </c>
      <c r="C8" s="77" t="str">
        <f>Gesamtliste!B6</f>
        <v>Ochsenbein, Ulrich</v>
      </c>
      <c r="D8" s="237">
        <f>Gesamtliste!T6</f>
        <v>2232</v>
      </c>
      <c r="G8" s="402"/>
    </row>
    <row r="9" spans="1:7">
      <c r="A9" s="234" t="str">
        <f>Gesamtliste!H7</f>
        <v>Mann</v>
      </c>
      <c r="B9" s="77">
        <f>Gesamtliste!A7</f>
        <v>3</v>
      </c>
      <c r="C9" s="77" t="str">
        <f>Gesamtliste!B7</f>
        <v>Druey, Daniel-Henri</v>
      </c>
      <c r="D9" s="237">
        <f>Gesamtliste!T7</f>
        <v>2320</v>
      </c>
      <c r="G9" s="402"/>
    </row>
    <row r="10" spans="1:7">
      <c r="A10" s="234" t="str">
        <f>Gesamtliste!H8</f>
        <v>Mann</v>
      </c>
      <c r="B10" s="77">
        <f>Gesamtliste!A8</f>
        <v>4</v>
      </c>
      <c r="C10" s="77" t="str">
        <f>Gesamtliste!B8</f>
        <v>Munzinger, Josef</v>
      </c>
      <c r="D10" s="237">
        <f>Gesamtliste!T8</f>
        <v>2269</v>
      </c>
      <c r="G10" s="402"/>
    </row>
    <row r="11" spans="1:7">
      <c r="A11" s="234" t="str">
        <f>Gesamtliste!H9</f>
        <v>Mann</v>
      </c>
      <c r="B11" s="77">
        <f>Gesamtliste!A9</f>
        <v>5</v>
      </c>
      <c r="C11" s="77" t="str">
        <f>Gesamtliste!B9</f>
        <v>Franscini, Stefano</v>
      </c>
      <c r="D11" s="237">
        <f>Gesamtliste!T9</f>
        <v>3163</v>
      </c>
      <c r="G11" s="402"/>
    </row>
    <row r="12" spans="1:7">
      <c r="A12" s="234" t="str">
        <f>Gesamtliste!H10</f>
        <v>Mann</v>
      </c>
      <c r="B12" s="77">
        <f>Gesamtliste!A10</f>
        <v>6</v>
      </c>
      <c r="C12" s="77" t="str">
        <f>Gesamtliste!B10</f>
        <v>Frey-Herosé, Friedrich</v>
      </c>
      <c r="D12" s="237">
        <f>Gesamtliste!T10</f>
        <v>6615</v>
      </c>
      <c r="G12" s="402"/>
    </row>
    <row r="13" spans="1:7">
      <c r="A13" s="234" t="str">
        <f>Gesamtliste!H11</f>
        <v>Mann</v>
      </c>
      <c r="B13" s="77">
        <f>Gesamtliste!A11</f>
        <v>7</v>
      </c>
      <c r="C13" s="77" t="str">
        <f>Gesamtliste!B11</f>
        <v>Naeff, Wilhelm Matthias</v>
      </c>
      <c r="D13" s="237">
        <f>Gesamtliste!T11</f>
        <v>9902</v>
      </c>
      <c r="G13" s="402"/>
    </row>
    <row r="14" spans="1:7">
      <c r="A14" s="234" t="str">
        <f>Gesamtliste!H12</f>
        <v>Mann</v>
      </c>
      <c r="B14" s="77">
        <f>Gesamtliste!A12</f>
        <v>8</v>
      </c>
      <c r="C14" s="77" t="str">
        <f>Gesamtliste!B12</f>
        <v>Stämpfli, Jakob</v>
      </c>
      <c r="D14" s="237">
        <f>Gesamtliste!T12</f>
        <v>3199</v>
      </c>
      <c r="G14" s="402"/>
    </row>
    <row r="15" spans="1:7">
      <c r="A15" s="234" t="str">
        <f>Gesamtliste!H13</f>
        <v>Mann</v>
      </c>
      <c r="B15" s="77">
        <f>Gesamtliste!A13</f>
        <v>9</v>
      </c>
      <c r="C15" s="77" t="str">
        <f>Gesamtliste!B13</f>
        <v>Fornerod, Constant</v>
      </c>
      <c r="D15" s="237">
        <f>Gesamtliste!T13</f>
        <v>4496</v>
      </c>
      <c r="G15" s="402"/>
    </row>
    <row r="16" spans="1:7">
      <c r="A16" s="234" t="str">
        <f>Gesamtliste!H14</f>
        <v>Mann</v>
      </c>
      <c r="B16" s="77">
        <f>Gesamtliste!A14</f>
        <v>10</v>
      </c>
      <c r="C16" s="77" t="str">
        <f>Gesamtliste!B14</f>
        <v>Knüsel, Melchior Josef Martin</v>
      </c>
      <c r="D16" s="237">
        <f>Gesamtliste!T14</f>
        <v>7474</v>
      </c>
      <c r="G16" s="402"/>
    </row>
    <row r="17" spans="1:7">
      <c r="A17" s="234" t="str">
        <f>Gesamtliste!H15</f>
        <v>Mann</v>
      </c>
      <c r="B17" s="77">
        <f>Gesamtliste!A15</f>
        <v>11</v>
      </c>
      <c r="C17" s="77" t="str">
        <f>Gesamtliste!B15</f>
        <v>Pioda, Giovanni Battista</v>
      </c>
      <c r="D17" s="237">
        <f>Gesamtliste!T15</f>
        <v>2372</v>
      </c>
      <c r="G17" s="402"/>
    </row>
    <row r="18" spans="1:7">
      <c r="A18" s="234" t="str">
        <f>Gesamtliste!H16</f>
        <v>Mann</v>
      </c>
      <c r="B18" s="77">
        <f>Gesamtliste!A16</f>
        <v>12</v>
      </c>
      <c r="C18" s="77" t="str">
        <f>Gesamtliste!B16</f>
        <v>Dubs, Jakob</v>
      </c>
      <c r="D18" s="237">
        <f>Gesamtliste!T16</f>
        <v>3956</v>
      </c>
      <c r="G18" s="402"/>
    </row>
    <row r="19" spans="1:7">
      <c r="A19" s="234" t="str">
        <f>Gesamtliste!H17</f>
        <v>Mann</v>
      </c>
      <c r="B19" s="77">
        <f>Gesamtliste!A17</f>
        <v>13</v>
      </c>
      <c r="C19" s="77" t="str">
        <f>Gesamtliste!B17</f>
        <v>Schenk, Carl</v>
      </c>
      <c r="D19" s="237">
        <f>Gesamtliste!T17</f>
        <v>11522</v>
      </c>
      <c r="G19" s="402"/>
    </row>
    <row r="20" spans="1:7">
      <c r="A20" s="234" t="str">
        <f>Gesamtliste!H18</f>
        <v>Mann</v>
      </c>
      <c r="B20" s="77">
        <f>Gesamtliste!A18</f>
        <v>14</v>
      </c>
      <c r="C20" s="77" t="str">
        <f>Gesamtliste!B18</f>
        <v>Challet-Venel, Jean-Jacques</v>
      </c>
      <c r="D20" s="237">
        <f>Gesamtliste!T18</f>
        <v>3095</v>
      </c>
      <c r="G20" s="402"/>
    </row>
    <row r="21" spans="1:7">
      <c r="A21" s="234" t="str">
        <f>Gesamtliste!H19</f>
        <v>Mann</v>
      </c>
      <c r="B21" s="77">
        <f>Gesamtliste!A19</f>
        <v>15</v>
      </c>
      <c r="C21" s="77" t="str">
        <f>Gesamtliste!B19</f>
        <v>Welti, Emil</v>
      </c>
      <c r="D21" s="237">
        <f>Gesamtliste!T19</f>
        <v>9131</v>
      </c>
      <c r="G21" s="402"/>
    </row>
    <row r="22" spans="1:7">
      <c r="A22" s="234" t="str">
        <f>Gesamtliste!H20</f>
        <v>Mann</v>
      </c>
      <c r="B22" s="77">
        <f>Gesamtliste!A20</f>
        <v>16</v>
      </c>
      <c r="C22" s="77" t="str">
        <f>Gesamtliste!B20</f>
        <v>Ruffy, Victor</v>
      </c>
      <c r="D22" s="237">
        <f>Gesamtliste!T20</f>
        <v>755</v>
      </c>
      <c r="G22" s="402"/>
    </row>
    <row r="23" spans="1:7">
      <c r="A23" s="234" t="str">
        <f>Gesamtliste!H21</f>
        <v>Mann</v>
      </c>
      <c r="B23" s="77">
        <f>Gesamtliste!A21</f>
        <v>17</v>
      </c>
      <c r="C23" s="77" t="str">
        <f>Gesamtliste!B21</f>
        <v>Ceresole, Paul</v>
      </c>
      <c r="D23" s="237">
        <f>Gesamtliste!T21</f>
        <v>2160</v>
      </c>
      <c r="G23" s="402"/>
    </row>
    <row r="24" spans="1:7">
      <c r="A24" s="234" t="str">
        <f>Gesamtliste!H22</f>
        <v>Mann</v>
      </c>
      <c r="B24" s="77">
        <f>Gesamtliste!A22</f>
        <v>18</v>
      </c>
      <c r="C24" s="77" t="str">
        <f>Gesamtliste!B22</f>
        <v>Scherer, Johann Jakob</v>
      </c>
      <c r="D24" s="237">
        <f>Gesamtliste!T22</f>
        <v>2356</v>
      </c>
      <c r="G24" s="402"/>
    </row>
    <row r="25" spans="1:7">
      <c r="A25" s="234" t="str">
        <f>Gesamtliste!H23</f>
        <v>Mann</v>
      </c>
      <c r="B25" s="77">
        <f>Gesamtliste!A23</f>
        <v>19</v>
      </c>
      <c r="C25" s="77" t="str">
        <f>Gesamtliste!B23</f>
        <v>Borel, Eugène</v>
      </c>
      <c r="D25" s="237">
        <f>Gesamtliste!T23</f>
        <v>1095</v>
      </c>
      <c r="G25" s="402"/>
    </row>
    <row r="26" spans="1:7">
      <c r="A26" s="234" t="str">
        <f>Gesamtliste!H24</f>
        <v>Mann</v>
      </c>
      <c r="B26" s="77">
        <f>Gesamtliste!A24</f>
        <v>20</v>
      </c>
      <c r="C26" s="77" t="str">
        <f>Gesamtliste!B24</f>
        <v>Heer, Joachim</v>
      </c>
      <c r="D26" s="237">
        <f>Gesamtliste!T24</f>
        <v>1093</v>
      </c>
      <c r="G26" s="402"/>
    </row>
    <row r="27" spans="1:7">
      <c r="A27" s="234" t="str">
        <f>Gesamtliste!H25</f>
        <v>Mann</v>
      </c>
      <c r="B27" s="77">
        <f>Gesamtliste!A25</f>
        <v>21</v>
      </c>
      <c r="C27" s="77" t="str">
        <f>Gesamtliste!B25</f>
        <v>Anderwert, Fridolin</v>
      </c>
      <c r="D27" s="237">
        <f>Gesamtliste!T25</f>
        <v>1821</v>
      </c>
      <c r="G27" s="402"/>
    </row>
    <row r="28" spans="1:7">
      <c r="A28" s="234" t="str">
        <f>Gesamtliste!H26</f>
        <v>Mann</v>
      </c>
      <c r="B28" s="77">
        <f>Gesamtliste!A26</f>
        <v>22</v>
      </c>
      <c r="C28" s="77" t="str">
        <f>Gesamtliste!B26</f>
        <v>Hammer, Bernhard</v>
      </c>
      <c r="D28" s="237">
        <f>Gesamtliste!T26</f>
        <v>5479</v>
      </c>
      <c r="G28" s="402"/>
    </row>
    <row r="29" spans="1:7">
      <c r="A29" s="234" t="str">
        <f>Gesamtliste!H27</f>
        <v>Mann</v>
      </c>
      <c r="B29" s="77">
        <f>Gesamtliste!A27</f>
        <v>23</v>
      </c>
      <c r="C29" s="77" t="str">
        <f>Gesamtliste!B27</f>
        <v>Droz, Numa</v>
      </c>
      <c r="D29" s="237">
        <f>Gesamtliste!T27</f>
        <v>6210</v>
      </c>
      <c r="G29" s="402"/>
    </row>
    <row r="30" spans="1:7">
      <c r="A30" s="234" t="str">
        <f>Gesamtliste!H28</f>
        <v>Mann</v>
      </c>
      <c r="B30" s="77">
        <f>Gesamtliste!A28</f>
        <v>24</v>
      </c>
      <c r="C30" s="77" t="str">
        <f>Gesamtliste!B28</f>
        <v>Bavier, Simeon</v>
      </c>
      <c r="D30" s="237">
        <f>Gesamtliste!T28</f>
        <v>1469</v>
      </c>
      <c r="G30" s="402"/>
    </row>
    <row r="31" spans="1:7">
      <c r="A31" s="234" t="str">
        <f>Gesamtliste!H29</f>
        <v>Mann</v>
      </c>
      <c r="B31" s="77">
        <f>Gesamtliste!A29</f>
        <v>25</v>
      </c>
      <c r="C31" s="77" t="str">
        <f>Gesamtliste!B29</f>
        <v>Hertenstein, Wilhelm</v>
      </c>
      <c r="D31" s="237">
        <f>Gesamtliste!T29</f>
        <v>3540</v>
      </c>
      <c r="G31" s="402"/>
    </row>
    <row r="32" spans="1:7">
      <c r="A32" s="234" t="str">
        <f>Gesamtliste!H30</f>
        <v>Mann</v>
      </c>
      <c r="B32" s="77">
        <f>Gesamtliste!A30</f>
        <v>26</v>
      </c>
      <c r="C32" s="77" t="str">
        <f>Gesamtliste!B30</f>
        <v>Ruchonnet, Louis</v>
      </c>
      <c r="D32" s="237">
        <f>Gesamtliste!T30</f>
        <v>4579</v>
      </c>
      <c r="G32" s="402"/>
    </row>
    <row r="33" spans="1:7">
      <c r="A33" s="234" t="str">
        <f>Gesamtliste!H31</f>
        <v>Mann</v>
      </c>
      <c r="B33" s="77">
        <f>Gesamtliste!A31</f>
        <v>27</v>
      </c>
      <c r="C33" s="77" t="str">
        <f>Gesamtliste!B31</f>
        <v>Deucher, Adolf</v>
      </c>
      <c r="D33" s="237">
        <f>Gesamtliste!T31</f>
        <v>10672</v>
      </c>
      <c r="G33" s="402"/>
    </row>
    <row r="34" spans="1:7">
      <c r="A34" s="234" t="str">
        <f>Gesamtliste!H32</f>
        <v>Mann</v>
      </c>
      <c r="B34" s="77">
        <f>Gesamtliste!A32</f>
        <v>28</v>
      </c>
      <c r="C34" s="77" t="str">
        <f>Gesamtliste!B32</f>
        <v>Hauser, Walter</v>
      </c>
      <c r="D34" s="237">
        <f>Gesamtliste!T32</f>
        <v>5062</v>
      </c>
      <c r="G34" s="402"/>
    </row>
    <row r="35" spans="1:7">
      <c r="A35" s="234" t="str">
        <f>Gesamtliste!H33</f>
        <v>Mann</v>
      </c>
      <c r="B35" s="77">
        <f>Gesamtliste!A33</f>
        <v>29</v>
      </c>
      <c r="C35" s="77" t="str">
        <f>Gesamtliste!B33</f>
        <v>Frey, Emil</v>
      </c>
      <c r="D35" s="237">
        <f>Gesamtliste!T33</f>
        <v>2282</v>
      </c>
      <c r="G35" s="402"/>
    </row>
    <row r="36" spans="1:7">
      <c r="A36" s="234" t="str">
        <f>Gesamtliste!H34</f>
        <v>Mann</v>
      </c>
      <c r="B36" s="77">
        <f>Gesamtliste!A34</f>
        <v>30</v>
      </c>
      <c r="C36" s="77" t="str">
        <f>Gesamtliste!B34</f>
        <v>Zemp, Joseph</v>
      </c>
      <c r="D36" s="237">
        <f>Gesamtliste!T34</f>
        <v>6013</v>
      </c>
      <c r="G36" s="402"/>
    </row>
    <row r="37" spans="1:7">
      <c r="A37" s="234" t="str">
        <f>Gesamtliste!H35</f>
        <v>Mann</v>
      </c>
      <c r="B37" s="77">
        <f>Gesamtliste!A35</f>
        <v>31</v>
      </c>
      <c r="C37" s="77" t="str">
        <f>Gesamtliste!B35</f>
        <v>Lachenal, Adrien</v>
      </c>
      <c r="D37" s="237">
        <f>Gesamtliste!T35</f>
        <v>2556</v>
      </c>
      <c r="G37" s="402"/>
    </row>
    <row r="38" spans="1:7">
      <c r="A38" s="234" t="str">
        <f>Gesamtliste!H36</f>
        <v>Mann</v>
      </c>
      <c r="B38" s="77">
        <f>Gesamtliste!A36</f>
        <v>32</v>
      </c>
      <c r="C38" s="77" t="str">
        <f>Gesamtliste!B36</f>
        <v>Ruffy, Eugène</v>
      </c>
      <c r="D38" s="237">
        <f>Gesamtliste!T36</f>
        <v>2148</v>
      </c>
      <c r="G38" s="402"/>
    </row>
    <row r="39" spans="1:7">
      <c r="A39" s="234" t="str">
        <f>Gesamtliste!H37</f>
        <v>Mann</v>
      </c>
      <c r="B39" s="77">
        <f>Gesamtliste!A37</f>
        <v>33</v>
      </c>
      <c r="C39" s="77" t="str">
        <f>Gesamtliste!B37</f>
        <v>Müller, Eduard</v>
      </c>
      <c r="D39" s="237">
        <f>Gesamtliste!T37</f>
        <v>8852</v>
      </c>
      <c r="G39" s="402"/>
    </row>
    <row r="40" spans="1:7">
      <c r="A40" s="234" t="str">
        <f>Gesamtliste!H38</f>
        <v>Mann</v>
      </c>
      <c r="B40" s="77">
        <f>Gesamtliste!A38</f>
        <v>34</v>
      </c>
      <c r="C40" s="77" t="str">
        <f>Gesamtliste!B38</f>
        <v>Brenner, Ernst</v>
      </c>
      <c r="D40" s="237">
        <f>Gesamtliste!T38</f>
        <v>5093</v>
      </c>
      <c r="G40" s="402"/>
    </row>
    <row r="41" spans="1:7">
      <c r="A41" s="234" t="str">
        <f>Gesamtliste!H39</f>
        <v>Mann</v>
      </c>
      <c r="B41" s="77">
        <f>Gesamtliste!A39</f>
        <v>35</v>
      </c>
      <c r="C41" s="77" t="str">
        <f>Gesamtliste!B39</f>
        <v>Comtesse, Robert</v>
      </c>
      <c r="D41" s="237">
        <f>Gesamtliste!T39</f>
        <v>4447</v>
      </c>
      <c r="G41" s="402"/>
    </row>
    <row r="42" spans="1:7">
      <c r="A42" s="234" t="str">
        <f>Gesamtliste!H40</f>
        <v>Mann</v>
      </c>
      <c r="B42" s="77">
        <f>Gesamtliste!A40</f>
        <v>36</v>
      </c>
      <c r="C42" s="77" t="str">
        <f>Gesamtliste!B40</f>
        <v>Ruchet, Marc-Emile</v>
      </c>
      <c r="D42" s="237">
        <f>Gesamtliste!T40</f>
        <v>4596</v>
      </c>
      <c r="G42" s="402"/>
    </row>
    <row r="43" spans="1:7">
      <c r="A43" s="234" t="str">
        <f>Gesamtliste!H41</f>
        <v>Mann</v>
      </c>
      <c r="B43" s="77">
        <f>Gesamtliste!A41</f>
        <v>37</v>
      </c>
      <c r="C43" s="77" t="str">
        <f>Gesamtliste!B41</f>
        <v>Forrer, Ludwig</v>
      </c>
      <c r="D43" s="237">
        <f>Gesamtliste!T41</f>
        <v>5500</v>
      </c>
      <c r="G43" s="402"/>
    </row>
    <row r="44" spans="1:7">
      <c r="A44" s="234" t="str">
        <f>Gesamtliste!H42</f>
        <v>Mann</v>
      </c>
      <c r="B44" s="77">
        <f>Gesamtliste!A42</f>
        <v>38</v>
      </c>
      <c r="C44" s="77" t="str">
        <f>Gesamtliste!B42</f>
        <v>Schobinger, Josef Anton</v>
      </c>
      <c r="D44" s="237">
        <f>Gesamtliste!T42</f>
        <v>1258</v>
      </c>
      <c r="G44" s="402"/>
    </row>
    <row r="45" spans="1:7">
      <c r="A45" s="234" t="str">
        <f>Gesamtliste!H43</f>
        <v>Mann</v>
      </c>
      <c r="B45" s="77">
        <f>Gesamtliste!A43</f>
        <v>39</v>
      </c>
      <c r="C45" s="77" t="str">
        <f>Gesamtliste!B43</f>
        <v>Hoffmann, Arthur</v>
      </c>
      <c r="D45" s="237">
        <f>Gesamtliste!T43</f>
        <v>2235</v>
      </c>
      <c r="G45" s="402"/>
    </row>
    <row r="46" spans="1:7">
      <c r="A46" s="234" t="str">
        <f>Gesamtliste!H44</f>
        <v>Mann</v>
      </c>
      <c r="B46" s="77">
        <f>Gesamtliste!A44</f>
        <v>40</v>
      </c>
      <c r="C46" s="77" t="str">
        <f>Gesamtliste!B44</f>
        <v>Motta, Giuseppe</v>
      </c>
      <c r="D46" s="237">
        <f>Gesamtliste!T44</f>
        <v>10268</v>
      </c>
      <c r="G46" s="402"/>
    </row>
    <row r="47" spans="1:7">
      <c r="A47" s="234" t="str">
        <f>Gesamtliste!H45</f>
        <v>Mann</v>
      </c>
      <c r="B47" s="77">
        <f>Gesamtliste!A45</f>
        <v>41</v>
      </c>
      <c r="C47" s="77" t="str">
        <f>Gesamtliste!B45</f>
        <v>Perrier, Louis</v>
      </c>
      <c r="D47" s="237">
        <f>Gesamtliste!T45</f>
        <v>431</v>
      </c>
      <c r="G47" s="402"/>
    </row>
    <row r="48" spans="1:7">
      <c r="A48" s="234" t="str">
        <f>Gesamtliste!H46</f>
        <v>Mann</v>
      </c>
      <c r="B48" s="77">
        <f>Gesamtliste!A46</f>
        <v>42</v>
      </c>
      <c r="C48" s="77" t="str">
        <f>Gesamtliste!B46</f>
        <v>Decoppet, Camille</v>
      </c>
      <c r="D48" s="237">
        <f>Gesamtliste!T46</f>
        <v>2724</v>
      </c>
      <c r="G48" s="402"/>
    </row>
    <row r="49" spans="1:7">
      <c r="A49" s="234" t="str">
        <f>Gesamtliste!H47</f>
        <v>Mann</v>
      </c>
      <c r="B49" s="77">
        <f>Gesamtliste!A47</f>
        <v>43</v>
      </c>
      <c r="C49" s="77" t="str">
        <f>Gesamtliste!B47</f>
        <v>Schulthess, Edmund</v>
      </c>
      <c r="D49" s="237">
        <f>Gesamtliste!T47</f>
        <v>8308</v>
      </c>
      <c r="G49" s="402"/>
    </row>
    <row r="50" spans="1:7">
      <c r="A50" s="234" t="str">
        <f>Gesamtliste!H48</f>
        <v>Mann</v>
      </c>
      <c r="B50" s="77">
        <f>Gesamtliste!A48</f>
        <v>44</v>
      </c>
      <c r="C50" s="77" t="str">
        <f>Gesamtliste!B48</f>
        <v>Calonder, Felix-Louis</v>
      </c>
      <c r="D50" s="237">
        <f>Gesamtliste!T48</f>
        <v>2398</v>
      </c>
      <c r="G50" s="402"/>
    </row>
    <row r="51" spans="1:7">
      <c r="A51" s="234" t="str">
        <f>Gesamtliste!H49</f>
        <v>Mann</v>
      </c>
      <c r="B51" s="77">
        <f>Gesamtliste!A49</f>
        <v>45</v>
      </c>
      <c r="C51" s="77" t="str">
        <f>Gesamtliste!B49</f>
        <v>Ador, Gustave</v>
      </c>
      <c r="D51" s="237">
        <f>Gesamtliste!T49</f>
        <v>919</v>
      </c>
      <c r="G51" s="402"/>
    </row>
    <row r="52" spans="1:7">
      <c r="A52" s="234" t="str">
        <f>Gesamtliste!H50</f>
        <v>Mann</v>
      </c>
      <c r="B52" s="77">
        <f>Gesamtliste!A50</f>
        <v>46</v>
      </c>
      <c r="C52" s="77" t="str">
        <f>Gesamtliste!B50</f>
        <v>Haab, Robert</v>
      </c>
      <c r="D52" s="237">
        <f>Gesamtliste!T50</f>
        <v>4368</v>
      </c>
      <c r="G52" s="402"/>
    </row>
    <row r="53" spans="1:7">
      <c r="A53" s="234" t="str">
        <f>Gesamtliste!H51</f>
        <v>Mann</v>
      </c>
      <c r="B53" s="77">
        <f>Gesamtliste!A51</f>
        <v>47</v>
      </c>
      <c r="C53" s="77" t="str">
        <f>Gesamtliste!B51</f>
        <v>Scheurer, Karl</v>
      </c>
      <c r="D53" s="237">
        <f>Gesamtliste!T51</f>
        <v>3602</v>
      </c>
      <c r="G53" s="402"/>
    </row>
    <row r="54" spans="1:7">
      <c r="A54" s="234" t="str">
        <f>Gesamtliste!H52</f>
        <v>Mann</v>
      </c>
      <c r="B54" s="77">
        <f>Gesamtliste!A52</f>
        <v>48</v>
      </c>
      <c r="C54" s="77" t="str">
        <f>Gesamtliste!B52</f>
        <v>Chuard, Ernest</v>
      </c>
      <c r="D54" s="237">
        <f>Gesamtliste!T52</f>
        <v>3288</v>
      </c>
      <c r="G54" s="402"/>
    </row>
    <row r="55" spans="1:7">
      <c r="A55" s="234" t="str">
        <f>Gesamtliste!H53</f>
        <v>Mann</v>
      </c>
      <c r="B55" s="77">
        <f>Gesamtliste!A53</f>
        <v>49</v>
      </c>
      <c r="C55" s="77" t="str">
        <f>Gesamtliste!B53</f>
        <v>Musy, Jean-Marie</v>
      </c>
      <c r="D55" s="237">
        <f>Gesamtliste!T53</f>
        <v>5234</v>
      </c>
      <c r="G55" s="402"/>
    </row>
    <row r="56" spans="1:7">
      <c r="A56" s="234" t="str">
        <f>Gesamtliste!H54</f>
        <v>Mann</v>
      </c>
      <c r="B56" s="77">
        <f>Gesamtliste!A54</f>
        <v>50</v>
      </c>
      <c r="C56" s="77" t="str">
        <f>Gesamtliste!B54</f>
        <v>Häberlin, Heinrich</v>
      </c>
      <c r="D56" s="237">
        <f>Gesamtliste!T54</f>
        <v>5142</v>
      </c>
      <c r="G56" s="402"/>
    </row>
    <row r="57" spans="1:7">
      <c r="A57" s="234" t="str">
        <f>Gesamtliste!H55</f>
        <v>Mann</v>
      </c>
      <c r="B57" s="77">
        <f>Gesamtliste!A55</f>
        <v>51</v>
      </c>
      <c r="C57" s="77" t="str">
        <f>Gesamtliste!B55</f>
        <v>Pilet-Golaz, Marcel</v>
      </c>
      <c r="D57" s="237">
        <f>Gesamtliste!T55</f>
        <v>5844</v>
      </c>
      <c r="G57" s="402"/>
    </row>
    <row r="58" spans="1:7">
      <c r="A58" s="234" t="str">
        <f>Gesamtliste!H56</f>
        <v>Mann</v>
      </c>
      <c r="B58" s="77">
        <f>Gesamtliste!A56</f>
        <v>52</v>
      </c>
      <c r="C58" s="77" t="str">
        <f>Gesamtliste!B56</f>
        <v>Minger, Rudolf</v>
      </c>
      <c r="D58" s="237">
        <f>Gesamtliste!T56</f>
        <v>4038</v>
      </c>
      <c r="G58" s="402"/>
    </row>
    <row r="59" spans="1:7">
      <c r="A59" s="234" t="str">
        <f>Gesamtliste!H57</f>
        <v>Mann</v>
      </c>
      <c r="B59" s="77">
        <f>Gesamtliste!A57</f>
        <v>53</v>
      </c>
      <c r="C59" s="77" t="str">
        <f>Gesamtliste!B57</f>
        <v>Meyer, Albert</v>
      </c>
      <c r="D59" s="237">
        <f>Gesamtliste!T57</f>
        <v>3287</v>
      </c>
      <c r="G59" s="402"/>
    </row>
    <row r="60" spans="1:7">
      <c r="A60" s="234" t="str">
        <f>Gesamtliste!H58</f>
        <v>Mann</v>
      </c>
      <c r="B60" s="77">
        <f>Gesamtliste!A58</f>
        <v>54</v>
      </c>
      <c r="C60" s="77" t="str">
        <f>Gesamtliste!B58</f>
        <v>Baumann, Johannes</v>
      </c>
      <c r="D60" s="237">
        <f>Gesamtliste!T58</f>
        <v>2477</v>
      </c>
      <c r="G60" s="402"/>
    </row>
    <row r="61" spans="1:7">
      <c r="A61" s="234" t="str">
        <f>Gesamtliste!H59</f>
        <v>Mann</v>
      </c>
      <c r="B61" s="77">
        <f>Gesamtliste!A59</f>
        <v>55</v>
      </c>
      <c r="C61" s="77" t="str">
        <f>Gesamtliste!B59</f>
        <v>Etter, Philipp</v>
      </c>
      <c r="D61" s="237">
        <f>Gesamtliste!T59</f>
        <v>9376</v>
      </c>
      <c r="G61" s="402"/>
    </row>
    <row r="62" spans="1:7">
      <c r="A62" s="234" t="str">
        <f>Gesamtliste!H60</f>
        <v>Mann</v>
      </c>
      <c r="B62" s="77">
        <f>Gesamtliste!A60</f>
        <v>56</v>
      </c>
      <c r="C62" s="77" t="str">
        <f>Gesamtliste!B60</f>
        <v>Obrecht, Hermann</v>
      </c>
      <c r="D62" s="237">
        <f>Gesamtliste!T60</f>
        <v>1934</v>
      </c>
      <c r="G62" s="402"/>
    </row>
    <row r="63" spans="1:7">
      <c r="A63" s="234" t="str">
        <f>Gesamtliste!H61</f>
        <v>Mann</v>
      </c>
      <c r="B63" s="77">
        <f>Gesamtliste!A61</f>
        <v>57</v>
      </c>
      <c r="C63" s="77" t="str">
        <f>Gesamtliste!B61</f>
        <v>Wetter, Ernst</v>
      </c>
      <c r="D63" s="237">
        <f>Gesamtliste!T61</f>
        <v>1826</v>
      </c>
      <c r="G63" s="402"/>
    </row>
    <row r="64" spans="1:7">
      <c r="A64" s="234" t="str">
        <f>Gesamtliste!H62</f>
        <v>Mann</v>
      </c>
      <c r="B64" s="77">
        <f>Gesamtliste!A62</f>
        <v>58</v>
      </c>
      <c r="C64" s="77" t="str">
        <f>Gesamtliste!B62</f>
        <v>Celio, Enrico</v>
      </c>
      <c r="D64" s="237">
        <f>Gesamtliste!T62</f>
        <v>3879</v>
      </c>
      <c r="G64" s="402"/>
    </row>
    <row r="65" spans="1:7">
      <c r="A65" s="234" t="str">
        <f>Gesamtliste!H63</f>
        <v>Mann</v>
      </c>
      <c r="B65" s="77">
        <f>Gesamtliste!A63</f>
        <v>59</v>
      </c>
      <c r="C65" s="77" t="str">
        <f>Gesamtliste!B63</f>
        <v>Stampfli, Walther</v>
      </c>
      <c r="D65" s="237">
        <f>Gesamtliste!T63</f>
        <v>2709</v>
      </c>
      <c r="G65" s="402"/>
    </row>
    <row r="66" spans="1:7">
      <c r="A66" s="234" t="str">
        <f>Gesamtliste!H64</f>
        <v>Mann</v>
      </c>
      <c r="B66" s="77">
        <f>Gesamtliste!A64</f>
        <v>60</v>
      </c>
      <c r="C66" s="77" t="str">
        <f>Gesamtliste!B64</f>
        <v>von Steiger, Eduard</v>
      </c>
      <c r="D66" s="237">
        <f>Gesamtliste!T64</f>
        <v>4017</v>
      </c>
      <c r="G66" s="402"/>
    </row>
    <row r="67" spans="1:7">
      <c r="A67" s="234" t="str">
        <f>Gesamtliste!H65</f>
        <v>Mann</v>
      </c>
      <c r="B67" s="77">
        <f>Gesamtliste!A65</f>
        <v>61</v>
      </c>
      <c r="C67" s="77" t="str">
        <f>Gesamtliste!B65</f>
        <v>Kobelt, Karl</v>
      </c>
      <c r="D67" s="237">
        <f>Gesamtliste!T65</f>
        <v>5113</v>
      </c>
      <c r="G67" s="402"/>
    </row>
    <row r="68" spans="1:7">
      <c r="A68" s="234" t="str">
        <f>Gesamtliste!H66</f>
        <v>Mann</v>
      </c>
      <c r="B68" s="77">
        <f>Gesamtliste!A66</f>
        <v>62</v>
      </c>
      <c r="C68" s="77" t="str">
        <f>Gesamtliste!B66</f>
        <v>Nobs, Ernst</v>
      </c>
      <c r="D68" s="237">
        <f>Gesamtliste!T66</f>
        <v>2922</v>
      </c>
      <c r="G68" s="402"/>
    </row>
    <row r="69" spans="1:7">
      <c r="A69" s="234" t="str">
        <f>Gesamtliste!H67</f>
        <v>Mann</v>
      </c>
      <c r="B69" s="77">
        <f>Gesamtliste!A67</f>
        <v>63</v>
      </c>
      <c r="C69" s="77" t="str">
        <f>Gesamtliste!B67</f>
        <v>Petitpierre, Max</v>
      </c>
      <c r="D69" s="237">
        <f>Gesamtliste!T67</f>
        <v>6025</v>
      </c>
      <c r="G69" s="402"/>
    </row>
    <row r="70" spans="1:7">
      <c r="A70" s="234" t="str">
        <f>Gesamtliste!H68</f>
        <v>Mann</v>
      </c>
      <c r="B70" s="77">
        <f>Gesamtliste!A68</f>
        <v>64</v>
      </c>
      <c r="C70" s="77" t="str">
        <f>Gesamtliste!B68</f>
        <v>Rubattel, Rodolphe</v>
      </c>
      <c r="D70" s="237">
        <f>Gesamtliste!T68</f>
        <v>2557</v>
      </c>
      <c r="G70" s="402"/>
    </row>
    <row r="71" spans="1:7">
      <c r="A71" s="234" t="str">
        <f>Gesamtliste!H69</f>
        <v>Mann</v>
      </c>
      <c r="B71" s="77">
        <f>Gesamtliste!A69</f>
        <v>65</v>
      </c>
      <c r="C71" s="77" t="str">
        <f>Gesamtliste!B69</f>
        <v>Escher, Josef</v>
      </c>
      <c r="D71" s="237">
        <f>Gesamtliste!T69</f>
        <v>1503</v>
      </c>
      <c r="G71" s="402"/>
    </row>
    <row r="72" spans="1:7">
      <c r="A72" s="234" t="str">
        <f>Gesamtliste!H70</f>
        <v>Mann</v>
      </c>
      <c r="B72" s="77">
        <f>Gesamtliste!A70</f>
        <v>66</v>
      </c>
      <c r="C72" s="77" t="str">
        <f>Gesamtliste!B70</f>
        <v>Feldmann, Markus</v>
      </c>
      <c r="D72" s="237">
        <f>Gesamtliste!T70</f>
        <v>2499</v>
      </c>
      <c r="G72" s="402"/>
    </row>
    <row r="73" spans="1:7">
      <c r="A73" s="234" t="str">
        <f>Gesamtliste!H71</f>
        <v>Mann</v>
      </c>
      <c r="B73" s="77">
        <f>Gesamtliste!A71</f>
        <v>67</v>
      </c>
      <c r="C73" s="77" t="str">
        <f>Gesamtliste!B71</f>
        <v>Weber, Max</v>
      </c>
      <c r="D73" s="237">
        <f>Gesamtliste!T71</f>
        <v>762</v>
      </c>
      <c r="G73" s="402"/>
    </row>
    <row r="74" spans="1:7">
      <c r="A74" s="234" t="str">
        <f>Gesamtliste!H72</f>
        <v>Mann</v>
      </c>
      <c r="B74" s="77">
        <f>Gesamtliste!A72</f>
        <v>68</v>
      </c>
      <c r="C74" s="77" t="str">
        <f>Gesamtliste!B72</f>
        <v>Streuli, Hans</v>
      </c>
      <c r="D74" s="237">
        <f>Gesamtliste!T72</f>
        <v>2160</v>
      </c>
      <c r="G74" s="402"/>
    </row>
    <row r="75" spans="1:7">
      <c r="A75" s="234" t="str">
        <f>Gesamtliste!H73</f>
        <v>Mann</v>
      </c>
      <c r="B75" s="77">
        <f>Gesamtliste!A73</f>
        <v>69</v>
      </c>
      <c r="C75" s="77" t="str">
        <f>Gesamtliste!B73</f>
        <v>Holenstein, Thomas</v>
      </c>
      <c r="D75" s="237">
        <f>Gesamtliste!T73</f>
        <v>1842</v>
      </c>
      <c r="G75" s="402"/>
    </row>
    <row r="76" spans="1:7">
      <c r="A76" s="234" t="str">
        <f>Gesamtliste!H74</f>
        <v>Mann</v>
      </c>
      <c r="B76" s="77">
        <f>Gesamtliste!A74</f>
        <v>70</v>
      </c>
      <c r="C76" s="77" t="str">
        <f>Gesamtliste!B74</f>
        <v>Chaudet, Paul</v>
      </c>
      <c r="D76" s="237">
        <f>Gesamtliste!T74</f>
        <v>4350</v>
      </c>
      <c r="G76" s="402"/>
    </row>
    <row r="77" spans="1:7">
      <c r="A77" s="234" t="str">
        <f>Gesamtliste!H75</f>
        <v>Mann</v>
      </c>
      <c r="B77" s="77">
        <f>Gesamtliste!A75</f>
        <v>71</v>
      </c>
      <c r="C77" s="77" t="str">
        <f>Gesamtliste!B75</f>
        <v>Lepori, Giuseppe</v>
      </c>
      <c r="D77" s="237">
        <f>Gesamtliste!T75</f>
        <v>1826</v>
      </c>
      <c r="G77" s="402"/>
    </row>
    <row r="78" spans="1:7">
      <c r="A78" s="234" t="str">
        <f>Gesamtliste!H76</f>
        <v>Mann</v>
      </c>
      <c r="B78" s="77">
        <f>Gesamtliste!A76</f>
        <v>72</v>
      </c>
      <c r="C78" s="77" t="str">
        <f>Gesamtliste!B76</f>
        <v>Wahlen, Friedrich Traugott</v>
      </c>
      <c r="D78" s="237">
        <f>Gesamtliste!T76</f>
        <v>2578</v>
      </c>
      <c r="G78" s="402"/>
    </row>
    <row r="79" spans="1:7">
      <c r="A79" s="234" t="str">
        <f>Gesamtliste!H77</f>
        <v>Mann</v>
      </c>
      <c r="B79" s="77">
        <f>Gesamtliste!A77</f>
        <v>73</v>
      </c>
      <c r="C79" s="77" t="str">
        <f>Gesamtliste!B77</f>
        <v>Bourgknecht, Jean</v>
      </c>
      <c r="D79" s="237">
        <f>Gesamtliste!T77</f>
        <v>977</v>
      </c>
      <c r="G79" s="402"/>
    </row>
    <row r="80" spans="1:7">
      <c r="A80" s="234" t="str">
        <f>Gesamtliste!H78</f>
        <v>Mann</v>
      </c>
      <c r="B80" s="77">
        <f>Gesamtliste!A78</f>
        <v>74</v>
      </c>
      <c r="C80" s="77" t="str">
        <f>Gesamtliste!B78</f>
        <v>Spühler, Willy</v>
      </c>
      <c r="D80" s="237">
        <f>Gesamtliste!T78</f>
        <v>3684</v>
      </c>
      <c r="G80" s="402"/>
    </row>
    <row r="81" spans="1:7">
      <c r="A81" s="234" t="str">
        <f>Gesamtliste!H79</f>
        <v>Mann</v>
      </c>
      <c r="B81" s="77">
        <f>Gesamtliste!A79</f>
        <v>75</v>
      </c>
      <c r="C81" s="77" t="str">
        <f>Gesamtliste!B79</f>
        <v>von Moos, Ludwig</v>
      </c>
      <c r="D81" s="237">
        <f>Gesamtliste!T79</f>
        <v>4383</v>
      </c>
      <c r="G81" s="402"/>
    </row>
    <row r="82" spans="1:7">
      <c r="A82" s="234" t="str">
        <f>Gesamtliste!H80</f>
        <v>Mann</v>
      </c>
      <c r="B82" s="77">
        <f>Gesamtliste!A80</f>
        <v>76</v>
      </c>
      <c r="C82" s="77" t="str">
        <f>Gesamtliste!B80</f>
        <v>Tschudi, Hans-Peter</v>
      </c>
      <c r="D82" s="237">
        <f>Gesamtliste!T80</f>
        <v>5114</v>
      </c>
      <c r="G82" s="402"/>
    </row>
    <row r="83" spans="1:7">
      <c r="A83" s="234" t="str">
        <f>Gesamtliste!H81</f>
        <v>Mann</v>
      </c>
      <c r="B83" s="77">
        <f>Gesamtliste!A81</f>
        <v>77</v>
      </c>
      <c r="C83" s="77" t="str">
        <f>Gesamtliste!B81</f>
        <v>Schaffner, Hans</v>
      </c>
      <c r="D83" s="237">
        <f>Gesamtliste!T81</f>
        <v>3106</v>
      </c>
      <c r="G83" s="402"/>
    </row>
    <row r="84" spans="1:7">
      <c r="A84" s="234" t="str">
        <f>Gesamtliste!H82</f>
        <v>Mann</v>
      </c>
      <c r="B84" s="77">
        <f>Gesamtliste!A82</f>
        <v>78</v>
      </c>
      <c r="C84" s="77" t="str">
        <f>Gesamtliste!B82</f>
        <v>Bonvin, Roger</v>
      </c>
      <c r="D84" s="237">
        <f>Gesamtliste!T82</f>
        <v>4114</v>
      </c>
      <c r="G84" s="402"/>
    </row>
    <row r="85" spans="1:7">
      <c r="A85" s="234" t="str">
        <f>Gesamtliste!H83</f>
        <v>Mann</v>
      </c>
      <c r="B85" s="77">
        <f>Gesamtliste!A83</f>
        <v>79</v>
      </c>
      <c r="C85" s="77" t="str">
        <f>Gesamtliste!B83</f>
        <v>Gnägi, Rudolf</v>
      </c>
      <c r="D85" s="237">
        <f>Gesamtliste!T83</f>
        <v>5113</v>
      </c>
      <c r="G85" s="402"/>
    </row>
    <row r="86" spans="1:7">
      <c r="A86" s="234" t="str">
        <f>Gesamtliste!H84</f>
        <v>Mann</v>
      </c>
      <c r="B86" s="77">
        <f>Gesamtliste!A84</f>
        <v>80</v>
      </c>
      <c r="C86" s="77" t="str">
        <f>Gesamtliste!B84</f>
        <v>Celio, Nello</v>
      </c>
      <c r="D86" s="237">
        <f>Gesamtliste!T84</f>
        <v>2575</v>
      </c>
      <c r="G86" s="402"/>
    </row>
    <row r="87" spans="1:7">
      <c r="A87" s="234" t="str">
        <f>Gesamtliste!H85</f>
        <v>Mann</v>
      </c>
      <c r="B87" s="77">
        <f>Gesamtliste!A85</f>
        <v>81</v>
      </c>
      <c r="C87" s="77" t="str">
        <f>Gesamtliste!B85</f>
        <v>Graber, Pierre</v>
      </c>
      <c r="D87" s="237">
        <f>Gesamtliste!T85</f>
        <v>2922</v>
      </c>
      <c r="G87" s="402"/>
    </row>
    <row r="88" spans="1:7">
      <c r="A88" s="234" t="str">
        <f>Gesamtliste!H86</f>
        <v>Mann</v>
      </c>
      <c r="B88" s="77">
        <f>Gesamtliste!A86</f>
        <v>82</v>
      </c>
      <c r="C88" s="77" t="str">
        <f>Gesamtliste!B86</f>
        <v>Brugger, Ernst</v>
      </c>
      <c r="D88" s="237">
        <f>Gesamtliste!T86</f>
        <v>2953</v>
      </c>
      <c r="G88" s="402"/>
    </row>
    <row r="89" spans="1:7">
      <c r="A89" s="234" t="str">
        <f>Gesamtliste!H87</f>
        <v>Mann</v>
      </c>
      <c r="B89" s="77">
        <f>Gesamtliste!A87</f>
        <v>83</v>
      </c>
      <c r="C89" s="77" t="str">
        <f>Gesamtliste!B87</f>
        <v>Furgler, Kurt</v>
      </c>
      <c r="D89" s="237">
        <f>Gesamtliste!T87</f>
        <v>5479</v>
      </c>
      <c r="G89" s="402"/>
    </row>
    <row r="90" spans="1:7">
      <c r="A90" s="234" t="str">
        <f>Gesamtliste!H88</f>
        <v>Mann</v>
      </c>
      <c r="B90" s="77">
        <f>Gesamtliste!A88</f>
        <v>84</v>
      </c>
      <c r="C90" s="77" t="str">
        <f>Gesamtliste!B88</f>
        <v>Ritschard, Willi</v>
      </c>
      <c r="D90" s="237">
        <f>Gesamtliste!T88</f>
        <v>3563</v>
      </c>
      <c r="G90" s="402"/>
    </row>
    <row r="91" spans="1:7">
      <c r="A91" s="234" t="str">
        <f>Gesamtliste!H89</f>
        <v>Mann</v>
      </c>
      <c r="B91" s="77">
        <f>Gesamtliste!A89</f>
        <v>85</v>
      </c>
      <c r="C91" s="77" t="str">
        <f>Gesamtliste!B89</f>
        <v>Hürlimann, Hans</v>
      </c>
      <c r="D91" s="237">
        <f>Gesamtliste!T89</f>
        <v>3287</v>
      </c>
      <c r="G91" s="402"/>
    </row>
    <row r="92" spans="1:7">
      <c r="A92" s="234" t="str">
        <f>Gesamtliste!H90</f>
        <v>Mann</v>
      </c>
      <c r="B92" s="77">
        <f>Gesamtliste!A90</f>
        <v>86</v>
      </c>
      <c r="C92" s="77" t="str">
        <f>Gesamtliste!B90</f>
        <v>Chevallaz, Georges-André</v>
      </c>
      <c r="D92" s="237">
        <f>Gesamtliste!T90</f>
        <v>3652</v>
      </c>
      <c r="G92" s="402"/>
    </row>
    <row r="93" spans="1:7">
      <c r="A93" s="234" t="str">
        <f>Gesamtliste!H91</f>
        <v>Mann</v>
      </c>
      <c r="B93" s="77">
        <f>Gesamtliste!A91</f>
        <v>87</v>
      </c>
      <c r="C93" s="77" t="str">
        <f>Gesamtliste!B91</f>
        <v>Honegger, Fritz</v>
      </c>
      <c r="D93" s="237">
        <f>Gesamtliste!T91</f>
        <v>1795</v>
      </c>
      <c r="G93" s="402"/>
    </row>
    <row r="94" spans="1:7">
      <c r="A94" s="234" t="str">
        <f>Gesamtliste!H92</f>
        <v>Mann</v>
      </c>
      <c r="B94" s="77">
        <f>Gesamtliste!A92</f>
        <v>88</v>
      </c>
      <c r="C94" s="77" t="str">
        <f>Gesamtliste!B92</f>
        <v>Aubert, Pierre</v>
      </c>
      <c r="D94" s="237">
        <f>Gesamtliste!T92</f>
        <v>3621</v>
      </c>
      <c r="G94" s="402"/>
    </row>
    <row r="95" spans="1:7">
      <c r="A95" s="234" t="str">
        <f>Gesamtliste!H93</f>
        <v>Mann</v>
      </c>
      <c r="B95" s="77">
        <f>Gesamtliste!A93</f>
        <v>89</v>
      </c>
      <c r="C95" s="77" t="str">
        <f>Gesamtliste!B93</f>
        <v>Schlumpf, Leon</v>
      </c>
      <c r="D95" s="237">
        <f>Gesamtliste!T93</f>
        <v>2922</v>
      </c>
      <c r="G95" s="402"/>
    </row>
    <row r="96" spans="1:7">
      <c r="A96" s="234" t="str">
        <f>Gesamtliste!H94</f>
        <v>Mann</v>
      </c>
      <c r="B96" s="77">
        <f>Gesamtliste!A94</f>
        <v>90</v>
      </c>
      <c r="C96" s="77" t="str">
        <f>Gesamtliste!B94</f>
        <v>Egli, Alphons</v>
      </c>
      <c r="D96" s="237">
        <f>Gesamtliste!T94</f>
        <v>1461</v>
      </c>
      <c r="G96" s="402"/>
    </row>
    <row r="97" spans="1:7">
      <c r="A97" s="234" t="str">
        <f>Gesamtliste!H95</f>
        <v>Mann</v>
      </c>
      <c r="B97" s="77">
        <f>Gesamtliste!A95</f>
        <v>91</v>
      </c>
      <c r="C97" s="77" t="str">
        <f>Gesamtliste!B95</f>
        <v>Friedrich, Rudolf</v>
      </c>
      <c r="D97" s="237">
        <f>Gesamtliste!T95</f>
        <v>659</v>
      </c>
      <c r="G97" s="402"/>
    </row>
    <row r="98" spans="1:7">
      <c r="A98" s="234" t="str">
        <f>Gesamtliste!H96</f>
        <v>Mann</v>
      </c>
      <c r="B98" s="77">
        <f>Gesamtliste!A96</f>
        <v>92</v>
      </c>
      <c r="C98" s="77" t="str">
        <f>Gesamtliste!B96</f>
        <v>Stich, Otto</v>
      </c>
      <c r="D98" s="237">
        <f>Gesamtliste!T96</f>
        <v>4322</v>
      </c>
      <c r="G98" s="402"/>
    </row>
    <row r="99" spans="1:7">
      <c r="A99" s="234" t="str">
        <f>Gesamtliste!H97</f>
        <v>Mann</v>
      </c>
      <c r="B99" s="77">
        <f>Gesamtliste!A97</f>
        <v>93</v>
      </c>
      <c r="C99" s="77" t="str">
        <f>Gesamtliste!B97</f>
        <v>Delamuraz, Jean-Pascal</v>
      </c>
      <c r="D99" s="237">
        <f>Gesamtliste!T97</f>
        <v>5204</v>
      </c>
      <c r="G99" s="402"/>
    </row>
    <row r="100" spans="1:7">
      <c r="A100" s="234" t="str">
        <f>Gesamtliste!H99</f>
        <v>Mann</v>
      </c>
      <c r="B100" s="77">
        <f>Gesamtliste!A99</f>
        <v>95</v>
      </c>
      <c r="C100" s="77" t="str">
        <f>Gesamtliste!B99</f>
        <v>Koller, Arnold</v>
      </c>
      <c r="D100" s="237">
        <f>Gesamtliste!T99</f>
        <v>4503</v>
      </c>
      <c r="G100" s="402"/>
    </row>
    <row r="101" spans="1:7">
      <c r="A101" s="234" t="str">
        <f>Gesamtliste!H100</f>
        <v>Mann</v>
      </c>
      <c r="B101" s="77">
        <f>Gesamtliste!A100</f>
        <v>96</v>
      </c>
      <c r="C101" s="77" t="str">
        <f>Gesamtliste!B100</f>
        <v>Cotti, Flavio</v>
      </c>
      <c r="D101" s="237">
        <f>Gesamtliste!T100</f>
        <v>4503</v>
      </c>
      <c r="G101" s="402"/>
    </row>
    <row r="102" spans="1:7">
      <c r="A102" s="234" t="str">
        <f>Gesamtliste!H101</f>
        <v>Mann</v>
      </c>
      <c r="B102" s="77">
        <f>Gesamtliste!A101</f>
        <v>97</v>
      </c>
      <c r="C102" s="77" t="str">
        <f>Gesamtliste!B101</f>
        <v>Felber, René</v>
      </c>
      <c r="D102" s="237">
        <f>Gesamtliste!T101</f>
        <v>1917</v>
      </c>
      <c r="G102" s="402"/>
    </row>
    <row r="103" spans="1:7">
      <c r="A103" s="234" t="str">
        <f>Gesamtliste!H102</f>
        <v>Mann</v>
      </c>
      <c r="B103" s="77">
        <f>Gesamtliste!A102</f>
        <v>98</v>
      </c>
      <c r="C103" s="77" t="str">
        <f>Gesamtliste!B102</f>
        <v>Ogi, Adolf</v>
      </c>
      <c r="D103" s="237">
        <f>Gesamtliste!T102</f>
        <v>4749</v>
      </c>
      <c r="G103" s="402"/>
    </row>
    <row r="104" spans="1:7">
      <c r="A104" s="234" t="str">
        <f>Gesamtliste!H103</f>
        <v>Mann</v>
      </c>
      <c r="B104" s="77">
        <f>Gesamtliste!A103</f>
        <v>99</v>
      </c>
      <c r="C104" s="77" t="str">
        <f>Gesamtliste!B103</f>
        <v>Villiger, Kaspar</v>
      </c>
      <c r="D104" s="237">
        <f>Gesamtliste!T103</f>
        <v>5447</v>
      </c>
      <c r="G104" s="402"/>
    </row>
    <row r="105" spans="1:7">
      <c r="A105" s="234" t="str">
        <f>Gesamtliste!H105</f>
        <v>Mann</v>
      </c>
      <c r="B105" s="77">
        <f>Gesamtliste!A105</f>
        <v>101</v>
      </c>
      <c r="C105" s="77" t="str">
        <f>Gesamtliste!B105</f>
        <v>Leuenberger, Moritz</v>
      </c>
      <c r="D105" s="237">
        <f>Gesamtliste!T105</f>
        <v>5479</v>
      </c>
      <c r="G105" s="402"/>
    </row>
    <row r="106" spans="1:7">
      <c r="A106" s="234" t="str">
        <f>Gesamtliste!H106</f>
        <v>Mann</v>
      </c>
      <c r="B106" s="77">
        <f>Gesamtliste!A106</f>
        <v>102</v>
      </c>
      <c r="C106" s="77" t="str">
        <f>Gesamtliste!B106</f>
        <v>Couchepin, Pascal</v>
      </c>
      <c r="D106" s="237">
        <f>Gesamtliste!T106</f>
        <v>4233</v>
      </c>
      <c r="G106" s="402"/>
    </row>
    <row r="107" spans="1:7">
      <c r="A107" s="234" t="str">
        <f>Gesamtliste!H108</f>
        <v>Mann</v>
      </c>
      <c r="B107" s="77">
        <f>Gesamtliste!A108</f>
        <v>104</v>
      </c>
      <c r="C107" s="77" t="str">
        <f>Gesamtliste!B108</f>
        <v>Deiss, Joseph</v>
      </c>
      <c r="D107" s="237">
        <f>Gesamtliste!T108</f>
        <v>2649</v>
      </c>
      <c r="G107" s="402"/>
    </row>
    <row r="108" spans="1:7">
      <c r="A108" s="234" t="str">
        <f>Gesamtliste!H109</f>
        <v>Mann</v>
      </c>
      <c r="B108" s="77">
        <f>Gesamtliste!A109</f>
        <v>105</v>
      </c>
      <c r="C108" s="77" t="str">
        <f>Gesamtliste!B109</f>
        <v>Schmid, Samuel</v>
      </c>
      <c r="D108" s="237">
        <f>Gesamtliste!T109</f>
        <v>2922</v>
      </c>
      <c r="G108" s="402"/>
    </row>
    <row r="109" spans="1:7">
      <c r="A109" s="234" t="str">
        <f>Gesamtliste!H111</f>
        <v>Mann</v>
      </c>
      <c r="B109" s="77">
        <f>Gesamtliste!A111</f>
        <v>107</v>
      </c>
      <c r="C109" s="77" t="str">
        <f>Gesamtliste!B111</f>
        <v>Blocher, Christoph</v>
      </c>
      <c r="D109" s="237">
        <f>Gesamtliste!T111</f>
        <v>1461</v>
      </c>
      <c r="G109" s="402"/>
    </row>
    <row r="110" spans="1:7">
      <c r="A110" s="234" t="str">
        <f>Gesamtliste!H112</f>
        <v>Mann</v>
      </c>
      <c r="B110" s="77">
        <f>Gesamtliste!A112</f>
        <v>108</v>
      </c>
      <c r="C110" s="77" t="str">
        <f>Gesamtliste!B112</f>
        <v>Merz, Hans-Rudolf</v>
      </c>
      <c r="D110" s="237">
        <f>Gesamtliste!T112</f>
        <v>2496</v>
      </c>
      <c r="G110" s="402"/>
    </row>
    <row r="111" spans="1:7">
      <c r="A111" s="234" t="str">
        <f>Gesamtliste!H115</f>
        <v>Mann</v>
      </c>
      <c r="B111" s="77">
        <f>Gesamtliste!A115</f>
        <v>111</v>
      </c>
      <c r="C111" s="77" t="str">
        <f>Gesamtliste!B115</f>
        <v>Maurer, Ueli</v>
      </c>
      <c r="D111" s="237">
        <f>Gesamtliste!T115</f>
        <v>5113</v>
      </c>
      <c r="G111" s="402"/>
    </row>
    <row r="112" spans="1:7">
      <c r="A112" s="234" t="str">
        <f>Gesamtliste!H116</f>
        <v>Mann</v>
      </c>
      <c r="B112" s="77">
        <f>Gesamtliste!A116</f>
        <v>112</v>
      </c>
      <c r="C112" s="77" t="str">
        <f>Gesamtliste!B116</f>
        <v>Burkhalter, Didier</v>
      </c>
      <c r="D112" s="237">
        <f>Gesamtliste!T116</f>
        <v>2922</v>
      </c>
      <c r="G112" s="402"/>
    </row>
    <row r="113" spans="1:7">
      <c r="A113" s="234" t="str">
        <f>Gesamtliste!H118</f>
        <v>Mann</v>
      </c>
      <c r="B113" s="77">
        <f>Gesamtliste!A118</f>
        <v>114</v>
      </c>
      <c r="C113" s="77" t="str">
        <f>Gesamtliste!B118</f>
        <v>Schneider-Amman, Johann N.</v>
      </c>
      <c r="D113" s="237">
        <f>Gesamtliste!T118</f>
        <v>2983</v>
      </c>
      <c r="G113" s="402"/>
    </row>
    <row r="114" spans="1:7">
      <c r="A114" s="234" t="str">
        <f>Gesamtliste!H119</f>
        <v>Mann</v>
      </c>
      <c r="B114" s="77">
        <f>Gesamtliste!A119</f>
        <v>115</v>
      </c>
      <c r="C114" s="77" t="str">
        <f>Gesamtliste!B119</f>
        <v>Berset, Alain</v>
      </c>
      <c r="D114" s="237">
        <f>Gesamtliste!T119</f>
        <v>4018</v>
      </c>
      <c r="G114" s="402"/>
    </row>
    <row r="115" spans="1:7">
      <c r="A115" s="234" t="str">
        <f>Gesamtliste!H120</f>
        <v>Mann</v>
      </c>
      <c r="B115" s="77">
        <f>Gesamtliste!A120</f>
        <v>116</v>
      </c>
      <c r="C115" s="77" t="str">
        <f>Gesamtliste!B120</f>
        <v>Parmelin, Guy</v>
      </c>
      <c r="D115" s="237">
        <f>Gesamtliste!T120</f>
        <v>2557</v>
      </c>
      <c r="G115" s="402"/>
    </row>
    <row r="116" spans="1:7">
      <c r="A116" s="234" t="str">
        <f>Gesamtliste!H121</f>
        <v>Mann</v>
      </c>
      <c r="B116" s="77">
        <f>Gesamtliste!A121</f>
        <v>117</v>
      </c>
      <c r="C116" s="77" t="str">
        <f>Gesamtliste!B121</f>
        <v>Cassis, Ignazio</v>
      </c>
      <c r="D116" s="237">
        <f>Gesamtliste!T121</f>
        <v>1522</v>
      </c>
      <c r="G116" s="402"/>
    </row>
    <row r="117" spans="1:7" ht="16" thickBot="1">
      <c r="A117" s="461" t="s">
        <v>1262</v>
      </c>
      <c r="B117" s="269"/>
      <c r="C117" s="269"/>
      <c r="D117" s="246">
        <f>SUM(D7:D116)</f>
        <v>418233</v>
      </c>
      <c r="E117" s="247">
        <f>SUM(D117/D132)</f>
        <v>0.94375808122177918</v>
      </c>
      <c r="F117" s="269">
        <f>COUNT(D7:D116)</f>
        <v>110</v>
      </c>
      <c r="G117" s="248">
        <f>SUM(F117/F132)</f>
        <v>0.92436974789915971</v>
      </c>
    </row>
    <row r="118" spans="1:7" ht="16" thickBot="1">
      <c r="D118" s="237"/>
      <c r="G118" s="225"/>
    </row>
    <row r="119" spans="1:7">
      <c r="A119" s="406" t="s">
        <v>1261</v>
      </c>
      <c r="B119" s="231"/>
      <c r="C119" s="231"/>
      <c r="D119" s="254"/>
      <c r="E119" s="231"/>
      <c r="F119" s="231"/>
      <c r="G119" s="233"/>
    </row>
    <row r="120" spans="1:7">
      <c r="A120" s="234" t="str">
        <f>Gesamtliste!H98</f>
        <v>Frau</v>
      </c>
      <c r="B120" s="77">
        <f>Gesamtliste!A98</f>
        <v>94</v>
      </c>
      <c r="C120" s="77" t="str">
        <f>Gesamtliste!B98</f>
        <v>Kopp, Elisabeth</v>
      </c>
      <c r="D120" s="237">
        <f>Gesamtliste!T98</f>
        <v>1545</v>
      </c>
      <c r="G120" s="238"/>
    </row>
    <row r="121" spans="1:7">
      <c r="A121" s="234" t="str">
        <f>Gesamtliste!H104</f>
        <v>Frau</v>
      </c>
      <c r="B121" s="77">
        <f>Gesamtliste!A104</f>
        <v>100</v>
      </c>
      <c r="C121" s="77" t="str">
        <f>Gesamtliste!B104</f>
        <v>Dreifuss, Ruth</v>
      </c>
      <c r="D121" s="237">
        <f>Gesamtliste!T104</f>
        <v>3562</v>
      </c>
      <c r="G121" s="238"/>
    </row>
    <row r="122" spans="1:7">
      <c r="A122" s="234" t="str">
        <f>Gesamtliste!H107</f>
        <v>Frau</v>
      </c>
      <c r="B122" s="77">
        <f>Gesamtliste!A107</f>
        <v>103</v>
      </c>
      <c r="C122" s="77" t="str">
        <f>Gesamtliste!B107</f>
        <v>Metzler-Arnold, Ruth</v>
      </c>
      <c r="D122" s="237">
        <f>Gesamtliste!T107</f>
        <v>1706</v>
      </c>
      <c r="G122" s="238"/>
    </row>
    <row r="123" spans="1:7">
      <c r="A123" s="234" t="str">
        <f>Gesamtliste!H110</f>
        <v>Frau</v>
      </c>
      <c r="B123" s="77">
        <f>Gesamtliste!A110</f>
        <v>106</v>
      </c>
      <c r="C123" s="77" t="str">
        <f>Gesamtliste!B110</f>
        <v>Calmy-Rey, Micheline</v>
      </c>
      <c r="D123" s="237">
        <f>Gesamtliste!T110</f>
        <v>3287</v>
      </c>
      <c r="G123" s="238"/>
    </row>
    <row r="124" spans="1:7">
      <c r="A124" s="234" t="str">
        <f>Gesamtliste!H113</f>
        <v>Frau</v>
      </c>
      <c r="B124" s="77">
        <f>Gesamtliste!A113</f>
        <v>109</v>
      </c>
      <c r="C124" s="77" t="str">
        <f>Gesamtliste!B113</f>
        <v>Leuthard, Doris</v>
      </c>
      <c r="D124" s="237">
        <f>Gesamtliste!T113</f>
        <v>4536</v>
      </c>
      <c r="G124" s="238"/>
    </row>
    <row r="125" spans="1:7">
      <c r="A125" s="234" t="str">
        <f>Gesamtliste!H114</f>
        <v>Frau</v>
      </c>
      <c r="B125" s="77">
        <f>Gesamtliste!A114</f>
        <v>110</v>
      </c>
      <c r="C125" s="77" t="str">
        <f>Gesamtliste!B114</f>
        <v>Widmer-Schlumpf, Eveline</v>
      </c>
      <c r="D125" s="237">
        <f>Gesamtliste!T114</f>
        <v>2922</v>
      </c>
      <c r="G125" s="238"/>
    </row>
    <row r="126" spans="1:7">
      <c r="A126" s="234" t="str">
        <f>Gesamtliste!H117</f>
        <v>Frau</v>
      </c>
      <c r="B126" s="77">
        <f>Gesamtliste!A117</f>
        <v>113</v>
      </c>
      <c r="C126" s="77" t="str">
        <f>Gesamtliste!B117</f>
        <v>Sommaruga, Simonetta</v>
      </c>
      <c r="D126" s="237">
        <f>Gesamtliste!T117</f>
        <v>4444</v>
      </c>
      <c r="G126" s="238"/>
    </row>
    <row r="127" spans="1:7">
      <c r="A127" s="234" t="str">
        <f>Gesamtliste!H122</f>
        <v>Frau</v>
      </c>
      <c r="B127" s="77">
        <f>Gesamtliste!A122</f>
        <v>118</v>
      </c>
      <c r="C127" s="77" t="str">
        <f>Gesamtliste!B122</f>
        <v>Keller-Sutter, Karin</v>
      </c>
      <c r="D127" s="237">
        <f>Gesamtliste!T122</f>
        <v>1461</v>
      </c>
      <c r="G127" s="238"/>
    </row>
    <row r="128" spans="1:7">
      <c r="A128" s="234" t="str">
        <f>Gesamtliste!H123</f>
        <v>Frau</v>
      </c>
      <c r="B128" s="77">
        <f>Gesamtliste!A123</f>
        <v>119</v>
      </c>
      <c r="C128" s="77" t="str">
        <f>Gesamtliste!B123</f>
        <v>Amherd, Viola</v>
      </c>
      <c r="D128" s="237">
        <f>Gesamtliste!T123</f>
        <v>1461</v>
      </c>
      <c r="G128" s="238"/>
    </row>
    <row r="129" spans="1:7" ht="16" thickBot="1">
      <c r="A129" s="461" t="s">
        <v>1263</v>
      </c>
      <c r="B129" s="269"/>
      <c r="C129" s="269"/>
      <c r="D129" s="246">
        <f>SUM(D120:D128)</f>
        <v>24924</v>
      </c>
      <c r="E129" s="247">
        <f>SUM(D129/D132)</f>
        <v>5.6241918778220809E-2</v>
      </c>
      <c r="F129" s="269">
        <f>COUNT(D120:D128)</f>
        <v>9</v>
      </c>
      <c r="G129" s="248">
        <f>SUM(F129/F132)</f>
        <v>7.5630252100840331E-2</v>
      </c>
    </row>
    <row r="130" spans="1:7">
      <c r="G130" s="225"/>
    </row>
    <row r="131" spans="1:7" ht="16" thickBot="1">
      <c r="G131" s="225"/>
    </row>
    <row r="132" spans="1:7" ht="16" thickBot="1">
      <c r="A132" s="249" t="s">
        <v>1086</v>
      </c>
      <c r="B132" s="270"/>
      <c r="C132" s="270"/>
      <c r="D132" s="256">
        <f>SUM(D117,D129)</f>
        <v>443157</v>
      </c>
      <c r="E132" s="257">
        <f>SUM(E117,E129)</f>
        <v>1</v>
      </c>
      <c r="F132" s="256">
        <f>SUM(F117,F129)</f>
        <v>119</v>
      </c>
      <c r="G132" s="258">
        <f>SUM(G117,G129)</f>
        <v>1</v>
      </c>
    </row>
    <row r="133" spans="1:7">
      <c r="G133" s="225"/>
    </row>
  </sheetData>
  <sortState xmlns:xlrd2="http://schemas.microsoft.com/office/spreadsheetml/2017/richdata2" ref="A5:D121">
    <sortCondition ref="A5"/>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180"/>
  <sheetViews>
    <sheetView topLeftCell="A137" workbookViewId="0">
      <selection activeCell="C170" sqref="C170:C180"/>
    </sheetView>
  </sheetViews>
  <sheetFormatPr baseColWidth="10" defaultColWidth="10.6640625" defaultRowHeight="15"/>
  <cols>
    <col min="1" max="16384" width="10.6640625" style="77"/>
  </cols>
  <sheetData>
    <row r="1" spans="1:31" ht="34" customHeight="1">
      <c r="A1" s="353" t="s">
        <v>1346</v>
      </c>
      <c r="B1" s="351"/>
      <c r="C1" s="351"/>
      <c r="D1" s="351"/>
      <c r="E1" s="351"/>
      <c r="F1" s="351"/>
      <c r="G1" s="351"/>
      <c r="H1" s="351"/>
    </row>
    <row r="2" spans="1:31" ht="20">
      <c r="A2" s="493"/>
      <c r="B2" s="351"/>
      <c r="C2" s="351"/>
      <c r="D2" s="351"/>
      <c r="E2" s="351"/>
      <c r="F2" s="351"/>
      <c r="G2" s="351"/>
      <c r="H2" s="351"/>
    </row>
    <row r="3" spans="1:31">
      <c r="A3" s="351"/>
      <c r="B3" s="351"/>
      <c r="C3" s="351"/>
      <c r="D3" s="351"/>
      <c r="E3" s="351"/>
      <c r="F3" s="351"/>
      <c r="G3" s="351"/>
      <c r="H3" s="351"/>
    </row>
    <row r="4" spans="1:31" ht="43">
      <c r="A4" s="352" t="s">
        <v>894</v>
      </c>
      <c r="B4" s="352" t="s">
        <v>596</v>
      </c>
      <c r="C4" s="352" t="s">
        <v>597</v>
      </c>
      <c r="D4" s="352" t="s">
        <v>598</v>
      </c>
      <c r="E4" s="352" t="s">
        <v>544</v>
      </c>
      <c r="F4" s="352" t="s">
        <v>599</v>
      </c>
      <c r="G4" s="352" t="s">
        <v>600</v>
      </c>
      <c r="H4" s="352" t="s">
        <v>601</v>
      </c>
      <c r="I4" s="352" t="s">
        <v>1089</v>
      </c>
      <c r="Q4" s="77" t="s">
        <v>1331</v>
      </c>
      <c r="R4" s="205">
        <v>60265</v>
      </c>
    </row>
    <row r="5" spans="1:31">
      <c r="A5" s="37"/>
      <c r="B5" s="351"/>
      <c r="C5" s="351"/>
      <c r="D5" s="351"/>
      <c r="E5" s="351"/>
      <c r="F5" s="351"/>
      <c r="G5" s="351"/>
      <c r="H5" s="351"/>
    </row>
    <row r="6" spans="1:31">
      <c r="A6" s="37"/>
      <c r="B6" s="351"/>
      <c r="C6" s="351"/>
      <c r="D6" s="351"/>
      <c r="E6" s="351"/>
      <c r="F6" s="351"/>
      <c r="G6" s="351"/>
      <c r="H6" s="351"/>
      <c r="J6" s="77" t="s">
        <v>1340</v>
      </c>
      <c r="K6" s="77" t="s">
        <v>1341</v>
      </c>
      <c r="L6" s="77" t="s">
        <v>1342</v>
      </c>
      <c r="M6" s="77" t="s">
        <v>1343</v>
      </c>
      <c r="N6" s="77" t="s">
        <v>1344</v>
      </c>
      <c r="Q6" s="77" t="s">
        <v>1340</v>
      </c>
      <c r="R6" s="227">
        <v>16396</v>
      </c>
      <c r="S6" s="227">
        <v>32507</v>
      </c>
      <c r="T6" s="227">
        <v>32855</v>
      </c>
      <c r="U6" s="227">
        <v>35002</v>
      </c>
      <c r="V6" s="227">
        <v>9132</v>
      </c>
      <c r="W6" s="227">
        <v>14975</v>
      </c>
      <c r="X6" s="227">
        <v>34819</v>
      </c>
      <c r="Y6" s="227">
        <v>36524</v>
      </c>
      <c r="Z6" s="227">
        <v>39447</v>
      </c>
      <c r="AA6" s="227">
        <v>40137</v>
      </c>
      <c r="AD6" s="77">
        <f>SUM(S6-R6,U6-T6,W6-V6,Y6-X6,AA6-Z6)</f>
        <v>26496</v>
      </c>
      <c r="AE6" s="225">
        <f>SUM(AD6/R4)</f>
        <v>0.43965817638762134</v>
      </c>
    </row>
    <row r="7" spans="1:31">
      <c r="A7" s="37">
        <v>1849</v>
      </c>
      <c r="B7" s="498" t="str">
        <f>Wichtige_daten!$M$4</f>
        <v>40-49</v>
      </c>
      <c r="C7" s="501" t="str">
        <f>Wichtige_daten!$M$8</f>
        <v>50-59</v>
      </c>
      <c r="D7" s="499" t="str">
        <f>Wichtige_daten!$M$6</f>
        <v>40-49</v>
      </c>
      <c r="E7" s="503" t="str">
        <f>Wichtige_daten!$M$5</f>
        <v>30-39</v>
      </c>
      <c r="F7" s="501" t="str">
        <f>Wichtige_daten!$M$7</f>
        <v>50-59</v>
      </c>
      <c r="G7" s="499" t="str">
        <f>Wichtige_daten!$M$9</f>
        <v>40-49</v>
      </c>
      <c r="H7" s="499" t="str">
        <f>Wichtige_daten!$M$10</f>
        <v>40-49</v>
      </c>
      <c r="I7" s="492"/>
      <c r="J7" s="77">
        <v>1</v>
      </c>
      <c r="K7" s="77">
        <v>4</v>
      </c>
      <c r="L7" s="77">
        <v>2</v>
      </c>
      <c r="M7" s="77">
        <v>0</v>
      </c>
      <c r="N7" s="77">
        <v>0</v>
      </c>
      <c r="O7" s="77">
        <f>SUM(J7:N7)</f>
        <v>7</v>
      </c>
      <c r="Q7" s="77" t="s">
        <v>1341</v>
      </c>
      <c r="AE7" s="225">
        <v>1</v>
      </c>
    </row>
    <row r="8" spans="1:31">
      <c r="A8" s="37">
        <v>1850</v>
      </c>
      <c r="B8" s="498" t="str">
        <f>$D$7</f>
        <v>40-49</v>
      </c>
      <c r="C8" s="501" t="str">
        <f t="shared" ref="C8:C15" si="0">$C$7</f>
        <v>50-59</v>
      </c>
      <c r="D8" s="499" t="str">
        <f>$B$7</f>
        <v>40-49</v>
      </c>
      <c r="E8" s="503" t="str">
        <f>$E$7</f>
        <v>30-39</v>
      </c>
      <c r="F8" s="501" t="str">
        <f>$F$7</f>
        <v>50-59</v>
      </c>
      <c r="G8" s="499" t="str">
        <f>$G$7</f>
        <v>40-49</v>
      </c>
      <c r="H8" s="499" t="str">
        <f>$H$7</f>
        <v>40-49</v>
      </c>
      <c r="I8" s="492"/>
      <c r="J8" s="77">
        <v>1</v>
      </c>
      <c r="K8" s="77">
        <v>4</v>
      </c>
      <c r="L8" s="77">
        <v>2</v>
      </c>
      <c r="M8" s="77">
        <v>0</v>
      </c>
      <c r="N8" s="77">
        <v>0</v>
      </c>
      <c r="O8" s="77">
        <f t="shared" ref="O8:O71" si="1">SUM(J8:N8)</f>
        <v>7</v>
      </c>
      <c r="Q8" s="77" t="s">
        <v>1342</v>
      </c>
      <c r="R8" s="227">
        <v>16396</v>
      </c>
      <c r="S8" s="227">
        <v>19558</v>
      </c>
      <c r="T8" s="227">
        <v>22108</v>
      </c>
      <c r="U8" s="227">
        <v>25202</v>
      </c>
      <c r="V8" s="227">
        <v>26298</v>
      </c>
      <c r="W8" s="227">
        <v>76661</v>
      </c>
      <c r="AD8" s="77">
        <f>SUM(S8-R8,U8-T8,W8-V8)</f>
        <v>56619</v>
      </c>
      <c r="AE8" s="225">
        <f>SUM(AD8/R4)</f>
        <v>0.93950053928482535</v>
      </c>
    </row>
    <row r="9" spans="1:31">
      <c r="A9" s="37">
        <v>1851</v>
      </c>
      <c r="B9" s="500" t="str">
        <f>$F$7</f>
        <v>50-59</v>
      </c>
      <c r="C9" s="501" t="str">
        <f t="shared" si="0"/>
        <v>50-59</v>
      </c>
      <c r="D9" s="499" t="str">
        <f>$B$7</f>
        <v>40-49</v>
      </c>
      <c r="E9" s="503" t="str">
        <f>$E$7</f>
        <v>30-39</v>
      </c>
      <c r="F9" s="499" t="str">
        <f>$D$7</f>
        <v>40-49</v>
      </c>
      <c r="G9" s="499" t="str">
        <f>$G$7</f>
        <v>40-49</v>
      </c>
      <c r="H9" s="499" t="str">
        <f>$H$7</f>
        <v>40-49</v>
      </c>
      <c r="I9" s="492"/>
      <c r="J9" s="77">
        <v>1</v>
      </c>
      <c r="K9" s="77">
        <v>4</v>
      </c>
      <c r="L9" s="77">
        <v>2</v>
      </c>
      <c r="M9" s="77">
        <v>0</v>
      </c>
      <c r="N9" s="77">
        <v>0</v>
      </c>
      <c r="O9" s="77">
        <f t="shared" si="1"/>
        <v>7</v>
      </c>
      <c r="Q9" s="77" t="s">
        <v>1343</v>
      </c>
      <c r="R9" s="227">
        <v>2993</v>
      </c>
      <c r="S9" s="227">
        <v>3423</v>
      </c>
      <c r="T9" s="227">
        <v>5844</v>
      </c>
      <c r="U9" s="227">
        <v>9131</v>
      </c>
      <c r="V9" s="227">
        <v>12784</v>
      </c>
      <c r="W9" s="227">
        <v>14609</v>
      </c>
      <c r="X9" s="227">
        <v>17090</v>
      </c>
      <c r="Y9" s="227">
        <v>20453</v>
      </c>
      <c r="Z9" s="227">
        <v>24107</v>
      </c>
      <c r="AA9" s="227">
        <v>28854</v>
      </c>
      <c r="AB9" s="227">
        <v>36525</v>
      </c>
      <c r="AC9" s="227">
        <v>39020</v>
      </c>
      <c r="AD9" s="77">
        <f>SUM(S9-R9,U9-T9,W9-V9,Y9-X9,AA9-Z9,AC9-AB9)</f>
        <v>16147</v>
      </c>
      <c r="AE9" s="225">
        <f>SUM(AD9/R4)</f>
        <v>0.26793329461544846</v>
      </c>
    </row>
    <row r="10" spans="1:31">
      <c r="A10" s="37">
        <v>1852</v>
      </c>
      <c r="B10" s="498" t="str">
        <f>$B$7</f>
        <v>40-49</v>
      </c>
      <c r="C10" s="501" t="str">
        <f t="shared" si="0"/>
        <v>50-59</v>
      </c>
      <c r="D10" s="499" t="str">
        <f>$D$7</f>
        <v>40-49</v>
      </c>
      <c r="E10" s="503" t="str">
        <f>$E$7</f>
        <v>30-39</v>
      </c>
      <c r="F10" s="501" t="str">
        <f>$F$7</f>
        <v>50-59</v>
      </c>
      <c r="G10" s="499" t="str">
        <f>$G$7</f>
        <v>40-49</v>
      </c>
      <c r="H10" s="499" t="str">
        <f>$H$7</f>
        <v>40-49</v>
      </c>
      <c r="I10" s="492"/>
      <c r="J10" s="77">
        <v>1</v>
      </c>
      <c r="K10" s="77">
        <v>4</v>
      </c>
      <c r="L10" s="77">
        <v>2</v>
      </c>
      <c r="M10" s="77">
        <v>0</v>
      </c>
      <c r="N10" s="77">
        <v>0</v>
      </c>
      <c r="O10" s="77">
        <f t="shared" si="1"/>
        <v>7</v>
      </c>
      <c r="Q10" s="77" t="s">
        <v>1344</v>
      </c>
      <c r="AD10" s="77" t="e">
        <f>SUM(#REF!)</f>
        <v>#REF!</v>
      </c>
      <c r="AE10" s="225" t="e">
        <f>SUM(AD10/R4)</f>
        <v>#REF!</v>
      </c>
    </row>
    <row r="11" spans="1:31">
      <c r="A11" s="37">
        <v>1853</v>
      </c>
      <c r="B11" s="498" t="str">
        <f>$H$7</f>
        <v>40-49</v>
      </c>
      <c r="C11" s="501" t="str">
        <f t="shared" si="0"/>
        <v>50-59</v>
      </c>
      <c r="D11" s="499" t="str">
        <f>$B$7</f>
        <v>40-49</v>
      </c>
      <c r="E11" s="503" t="str">
        <f>$E$7</f>
        <v>30-39</v>
      </c>
      <c r="F11" s="499" t="str">
        <f>$D$7</f>
        <v>40-49</v>
      </c>
      <c r="G11" s="499" t="str">
        <f>$G$7</f>
        <v>40-49</v>
      </c>
      <c r="H11" s="501" t="str">
        <f>$F$7</f>
        <v>50-59</v>
      </c>
      <c r="I11" s="492"/>
      <c r="J11" s="77">
        <v>1</v>
      </c>
      <c r="K11" s="77">
        <v>4</v>
      </c>
      <c r="L11" s="77">
        <v>2</v>
      </c>
      <c r="M11" s="77">
        <v>0</v>
      </c>
      <c r="N11" s="77">
        <v>0</v>
      </c>
      <c r="O11" s="77">
        <f t="shared" si="1"/>
        <v>7</v>
      </c>
    </row>
    <row r="12" spans="1:31">
      <c r="A12" s="37">
        <v>1854</v>
      </c>
      <c r="B12" s="498" t="str">
        <f>$G$7</f>
        <v>40-49</v>
      </c>
      <c r="C12" s="501" t="str">
        <f t="shared" si="0"/>
        <v>50-59</v>
      </c>
      <c r="D12" s="499" t="str">
        <f>$B$7</f>
        <v>40-49</v>
      </c>
      <c r="E12" s="503" t="str">
        <f>$E$7</f>
        <v>30-39</v>
      </c>
      <c r="F12" s="499" t="str">
        <f>$D$7</f>
        <v>40-49</v>
      </c>
      <c r="G12" s="499" t="str">
        <f>$H$7</f>
        <v>40-49</v>
      </c>
      <c r="H12" s="501" t="str">
        <f>$F$7</f>
        <v>50-59</v>
      </c>
      <c r="I12" s="492"/>
      <c r="J12" s="77">
        <v>1</v>
      </c>
      <c r="K12" s="77">
        <v>4</v>
      </c>
      <c r="L12" s="77">
        <v>2</v>
      </c>
      <c r="M12" s="77">
        <v>0</v>
      </c>
      <c r="N12" s="77">
        <v>0</v>
      </c>
      <c r="O12" s="77">
        <f t="shared" si="1"/>
        <v>7</v>
      </c>
    </row>
    <row r="13" spans="1:31">
      <c r="A13" s="37">
        <v>1855</v>
      </c>
      <c r="B13" s="498" t="str">
        <f>Wichtige_daten!$M$4</f>
        <v>40-49</v>
      </c>
      <c r="C13" s="501" t="str">
        <f t="shared" si="0"/>
        <v>50-59</v>
      </c>
      <c r="D13" s="503" t="str">
        <f>Wichtige_daten!$M$11</f>
        <v>30-39</v>
      </c>
      <c r="E13" s="499" t="str">
        <f>$G$7</f>
        <v>40-49</v>
      </c>
      <c r="F13" s="499" t="str">
        <f>$D$7</f>
        <v>40-49</v>
      </c>
      <c r="G13" s="501" t="str">
        <f>$F$7</f>
        <v>50-59</v>
      </c>
      <c r="H13" s="499" t="str">
        <f t="shared" ref="H13:H24" si="2">$H$7</f>
        <v>40-49</v>
      </c>
      <c r="I13" s="492"/>
      <c r="J13" s="77">
        <v>1</v>
      </c>
      <c r="K13" s="77">
        <v>4</v>
      </c>
      <c r="L13" s="77">
        <v>2</v>
      </c>
      <c r="M13" s="77">
        <v>0</v>
      </c>
      <c r="N13" s="77">
        <v>0</v>
      </c>
      <c r="O13" s="77">
        <f t="shared" si="1"/>
        <v>7</v>
      </c>
    </row>
    <row r="14" spans="1:31">
      <c r="A14" s="37">
        <v>1856</v>
      </c>
      <c r="B14" s="507" t="str">
        <f>$D$13</f>
        <v>30-39</v>
      </c>
      <c r="C14" s="501" t="str">
        <f t="shared" si="0"/>
        <v>50-59</v>
      </c>
      <c r="D14" s="499" t="str">
        <f>$B$7</f>
        <v>40-49</v>
      </c>
      <c r="E14" s="499" t="str">
        <f>$G$7</f>
        <v>40-49</v>
      </c>
      <c r="F14" s="499" t="str">
        <f>Wichtige_daten!$M$13</f>
        <v>40-49</v>
      </c>
      <c r="G14" s="503" t="str">
        <f>$B$15</f>
        <v>30-39</v>
      </c>
      <c r="H14" s="499" t="str">
        <f t="shared" si="2"/>
        <v>40-49</v>
      </c>
      <c r="I14" s="492"/>
      <c r="J14" s="77">
        <v>2</v>
      </c>
      <c r="K14" s="77">
        <v>4</v>
      </c>
      <c r="L14" s="77">
        <v>2</v>
      </c>
      <c r="M14" s="77">
        <v>0</v>
      </c>
      <c r="N14" s="77">
        <v>0</v>
      </c>
      <c r="O14" s="77">
        <f t="shared" si="1"/>
        <v>8</v>
      </c>
    </row>
    <row r="15" spans="1:31">
      <c r="A15" s="37">
        <v>1857</v>
      </c>
      <c r="B15" s="507" t="str">
        <f>Wichtige_daten!$M$12</f>
        <v>30-39</v>
      </c>
      <c r="C15" s="501" t="str">
        <f t="shared" si="0"/>
        <v>50-59</v>
      </c>
      <c r="D15" s="499" t="str">
        <f>$B$7</f>
        <v>40-49</v>
      </c>
      <c r="E15" s="499" t="str">
        <f>$G$7</f>
        <v>40-49</v>
      </c>
      <c r="F15" s="503" t="str">
        <f>$D$13</f>
        <v>30-39</v>
      </c>
      <c r="G15" s="499" t="str">
        <f>$F$14</f>
        <v>40-49</v>
      </c>
      <c r="H15" s="499" t="str">
        <f t="shared" si="2"/>
        <v>40-49</v>
      </c>
      <c r="I15" s="492"/>
      <c r="J15" s="77">
        <v>2</v>
      </c>
      <c r="K15" s="77">
        <v>4</v>
      </c>
      <c r="L15" s="77">
        <v>1</v>
      </c>
      <c r="M15" s="77">
        <v>0</v>
      </c>
      <c r="N15" s="77">
        <v>0</v>
      </c>
      <c r="O15" s="77">
        <f t="shared" si="1"/>
        <v>7</v>
      </c>
    </row>
    <row r="16" spans="1:31">
      <c r="A16" s="37">
        <v>1858</v>
      </c>
      <c r="B16" s="498" t="str">
        <f>$B$7</f>
        <v>40-49</v>
      </c>
      <c r="C16" s="499" t="str">
        <f>Wichtige_daten!$M$14</f>
        <v>40-49</v>
      </c>
      <c r="D16" s="499" t="str">
        <f>$F$14</f>
        <v>40-49</v>
      </c>
      <c r="E16" s="499" t="str">
        <f>$G$7</f>
        <v>40-49</v>
      </c>
      <c r="F16" s="503" t="str">
        <f>$D$13</f>
        <v>30-39</v>
      </c>
      <c r="G16" s="503" t="str">
        <f>$B$15</f>
        <v>30-39</v>
      </c>
      <c r="H16" s="499" t="str">
        <f t="shared" si="2"/>
        <v>40-49</v>
      </c>
      <c r="I16" s="492"/>
      <c r="J16" s="77">
        <v>2</v>
      </c>
      <c r="K16" s="77">
        <v>5</v>
      </c>
      <c r="L16" s="77">
        <v>0</v>
      </c>
      <c r="M16" s="77">
        <v>0</v>
      </c>
      <c r="N16" s="77">
        <v>0</v>
      </c>
      <c r="O16" s="77">
        <f t="shared" si="1"/>
        <v>7</v>
      </c>
    </row>
    <row r="17" spans="1:15">
      <c r="A17" s="37">
        <v>1859</v>
      </c>
      <c r="B17" s="507" t="str">
        <f>$D$13</f>
        <v>30-39</v>
      </c>
      <c r="C17" s="499" t="str">
        <f>$C$16</f>
        <v>40-49</v>
      </c>
      <c r="D17" s="499" t="str">
        <f>$B$7</f>
        <v>40-49</v>
      </c>
      <c r="E17" s="499" t="str">
        <f>$G$7</f>
        <v>40-49</v>
      </c>
      <c r="F17" s="503" t="str">
        <f>$B$15</f>
        <v>30-39</v>
      </c>
      <c r="G17" s="499" t="str">
        <f>$F$14</f>
        <v>40-49</v>
      </c>
      <c r="H17" s="499" t="str">
        <f t="shared" si="2"/>
        <v>40-49</v>
      </c>
      <c r="I17" s="492"/>
      <c r="J17" s="77">
        <v>2</v>
      </c>
      <c r="K17" s="77">
        <v>5</v>
      </c>
      <c r="L17" s="77">
        <v>0</v>
      </c>
      <c r="M17" s="77">
        <v>0</v>
      </c>
      <c r="N17" s="77">
        <v>0</v>
      </c>
      <c r="O17" s="77">
        <f t="shared" si="1"/>
        <v>7</v>
      </c>
    </row>
    <row r="18" spans="1:15">
      <c r="A18" s="37">
        <v>1860</v>
      </c>
      <c r="B18" s="498" t="str">
        <f>$G$7</f>
        <v>40-49</v>
      </c>
      <c r="C18" s="499" t="str">
        <f>$C$16</f>
        <v>40-49</v>
      </c>
      <c r="D18" s="499" t="str">
        <f>$B$7</f>
        <v>40-49</v>
      </c>
      <c r="E18" s="503" t="str">
        <f>$D$13</f>
        <v>30-39</v>
      </c>
      <c r="F18" s="503" t="str">
        <f>$B$15</f>
        <v>30-39</v>
      </c>
      <c r="G18" s="499" t="str">
        <f>$F$14</f>
        <v>40-49</v>
      </c>
      <c r="H18" s="499" t="str">
        <f t="shared" si="2"/>
        <v>40-49</v>
      </c>
      <c r="I18" s="492"/>
      <c r="J18" s="77">
        <v>2</v>
      </c>
      <c r="K18" s="77">
        <v>5</v>
      </c>
      <c r="L18" s="77">
        <v>0</v>
      </c>
      <c r="M18" s="77">
        <v>0</v>
      </c>
      <c r="N18" s="77">
        <v>0</v>
      </c>
      <c r="O18" s="77">
        <f t="shared" si="1"/>
        <v>7</v>
      </c>
    </row>
    <row r="19" spans="1:15">
      <c r="A19" s="37">
        <v>1861</v>
      </c>
      <c r="B19" s="498" t="str">
        <f>$F$14</f>
        <v>40-49</v>
      </c>
      <c r="C19" s="499" t="str">
        <f>$C$16</f>
        <v>40-49</v>
      </c>
      <c r="D19" s="499" t="str">
        <f>$B$7</f>
        <v>40-49</v>
      </c>
      <c r="E19" s="503" t="str">
        <f>$D$13</f>
        <v>30-39</v>
      </c>
      <c r="F19" s="503" t="str">
        <f>$B$15</f>
        <v>30-39</v>
      </c>
      <c r="G19" s="499" t="str">
        <f t="shared" ref="G19:G24" si="3">$G$7</f>
        <v>40-49</v>
      </c>
      <c r="H19" s="499" t="str">
        <f t="shared" si="2"/>
        <v>40-49</v>
      </c>
      <c r="I19" s="492"/>
      <c r="J19" s="77">
        <v>2</v>
      </c>
      <c r="K19" s="77">
        <v>5</v>
      </c>
      <c r="L19" s="77">
        <v>0</v>
      </c>
      <c r="M19" s="77">
        <v>0</v>
      </c>
      <c r="N19" s="77">
        <v>0</v>
      </c>
      <c r="O19" s="77">
        <f t="shared" si="1"/>
        <v>7</v>
      </c>
    </row>
    <row r="20" spans="1:15">
      <c r="A20" s="37">
        <v>1862</v>
      </c>
      <c r="B20" s="507" t="str">
        <f>$D$13</f>
        <v>30-39</v>
      </c>
      <c r="C20" s="499" t="str">
        <f>$C$16</f>
        <v>40-49</v>
      </c>
      <c r="D20" s="503" t="str">
        <f>Wichtige_daten!$M$15</f>
        <v>30-39</v>
      </c>
      <c r="E20" s="503" t="str">
        <f>$B$15</f>
        <v>30-39</v>
      </c>
      <c r="F20" s="499" t="str">
        <f>$F$14</f>
        <v>40-49</v>
      </c>
      <c r="G20" s="499" t="str">
        <f t="shared" si="3"/>
        <v>40-49</v>
      </c>
      <c r="H20" s="499" t="str">
        <f t="shared" si="2"/>
        <v>40-49</v>
      </c>
      <c r="I20" s="492"/>
      <c r="J20" s="77">
        <v>3</v>
      </c>
      <c r="K20" s="77">
        <v>4</v>
      </c>
      <c r="L20" s="77">
        <v>0</v>
      </c>
      <c r="M20" s="77">
        <v>0</v>
      </c>
      <c r="N20" s="77">
        <v>0</v>
      </c>
      <c r="O20" s="77">
        <f t="shared" si="1"/>
        <v>7</v>
      </c>
    </row>
    <row r="21" spans="1:15">
      <c r="A21" s="37">
        <v>1863</v>
      </c>
      <c r="B21" s="507" t="str">
        <f>Wichtige_daten!$M$12</f>
        <v>30-39</v>
      </c>
      <c r="C21" s="499" t="str">
        <f>$C$16</f>
        <v>40-49</v>
      </c>
      <c r="D21" s="503" t="str">
        <f>$D$20</f>
        <v>30-39</v>
      </c>
      <c r="E21" s="503" t="str">
        <f>$D$13</f>
        <v>30-39</v>
      </c>
      <c r="F21" s="499" t="str">
        <f>$F$14</f>
        <v>40-49</v>
      </c>
      <c r="G21" s="499" t="str">
        <f t="shared" si="3"/>
        <v>40-49</v>
      </c>
      <c r="H21" s="499" t="str">
        <f t="shared" si="2"/>
        <v>40-49</v>
      </c>
      <c r="I21" s="492"/>
      <c r="J21" s="77">
        <v>3</v>
      </c>
      <c r="K21" s="77">
        <v>4</v>
      </c>
      <c r="L21" s="77">
        <v>0</v>
      </c>
      <c r="M21" s="77">
        <v>0</v>
      </c>
      <c r="N21" s="77">
        <v>0</v>
      </c>
      <c r="O21" s="77">
        <f t="shared" si="1"/>
        <v>7</v>
      </c>
    </row>
    <row r="22" spans="1:15">
      <c r="A22" s="37">
        <v>1864</v>
      </c>
      <c r="B22" s="507" t="str">
        <f>$D$20</f>
        <v>30-39</v>
      </c>
      <c r="C22" s="499" t="str">
        <f>Wichtige_daten!$M$16</f>
        <v>40-49</v>
      </c>
      <c r="D22" s="499" t="str">
        <f>$F$14</f>
        <v>40-49</v>
      </c>
      <c r="E22" s="503" t="str">
        <f>$B$15</f>
        <v>30-39</v>
      </c>
      <c r="F22" s="501" t="str">
        <f>$H$26</f>
        <v>50-59</v>
      </c>
      <c r="G22" s="499" t="str">
        <f t="shared" si="3"/>
        <v>40-49</v>
      </c>
      <c r="H22" s="499" t="str">
        <f t="shared" si="2"/>
        <v>40-49</v>
      </c>
      <c r="I22" s="492"/>
      <c r="J22" s="77">
        <v>2</v>
      </c>
      <c r="K22" s="77">
        <v>4</v>
      </c>
      <c r="L22" s="77">
        <v>1</v>
      </c>
      <c r="M22" s="77">
        <v>0</v>
      </c>
      <c r="N22" s="77">
        <v>0</v>
      </c>
      <c r="O22" s="77">
        <f t="shared" si="1"/>
        <v>7</v>
      </c>
    </row>
    <row r="23" spans="1:15">
      <c r="A23" s="37">
        <v>1865</v>
      </c>
      <c r="B23" s="498" t="str">
        <f>$C$22</f>
        <v>40-49</v>
      </c>
      <c r="C23" s="503" t="str">
        <f>$D$20</f>
        <v>30-39</v>
      </c>
      <c r="D23" s="499" t="str">
        <f>$F$14</f>
        <v>40-49</v>
      </c>
      <c r="E23" s="503" t="str">
        <f>$B$15</f>
        <v>30-39</v>
      </c>
      <c r="F23" s="501" t="str">
        <f>$H$26</f>
        <v>50-59</v>
      </c>
      <c r="G23" s="499" t="str">
        <f t="shared" si="3"/>
        <v>40-49</v>
      </c>
      <c r="H23" s="499" t="str">
        <f t="shared" si="2"/>
        <v>40-49</v>
      </c>
      <c r="I23" s="492"/>
      <c r="J23" s="77">
        <v>2</v>
      </c>
      <c r="K23" s="77">
        <v>4</v>
      </c>
      <c r="L23" s="77">
        <v>1</v>
      </c>
      <c r="M23" s="77">
        <v>0</v>
      </c>
      <c r="N23" s="77">
        <v>0</v>
      </c>
      <c r="O23" s="77">
        <f t="shared" si="1"/>
        <v>7</v>
      </c>
    </row>
    <row r="24" spans="1:15">
      <c r="A24" s="37">
        <v>1866</v>
      </c>
      <c r="B24" s="498" t="str">
        <f>$F$14</f>
        <v>40-49</v>
      </c>
      <c r="C24" s="499" t="str">
        <f>$B$23</f>
        <v>40-49</v>
      </c>
      <c r="D24" s="503" t="str">
        <f>$D$20</f>
        <v>30-39</v>
      </c>
      <c r="E24" s="503" t="str">
        <f>$B$15</f>
        <v>30-39</v>
      </c>
      <c r="F24" s="501" t="str">
        <f>$H$26</f>
        <v>50-59</v>
      </c>
      <c r="G24" s="499" t="str">
        <f t="shared" si="3"/>
        <v>40-49</v>
      </c>
      <c r="H24" s="499" t="str">
        <f t="shared" si="2"/>
        <v>40-49</v>
      </c>
      <c r="I24" s="492"/>
      <c r="J24" s="77">
        <v>2</v>
      </c>
      <c r="K24" s="77">
        <v>4</v>
      </c>
      <c r="L24" s="77">
        <v>1</v>
      </c>
      <c r="M24" s="77">
        <v>0</v>
      </c>
      <c r="N24" s="77">
        <v>0</v>
      </c>
      <c r="O24" s="77">
        <f t="shared" si="1"/>
        <v>7</v>
      </c>
    </row>
    <row r="25" spans="1:15">
      <c r="A25" s="37">
        <v>1867</v>
      </c>
      <c r="B25" s="507" t="str">
        <f>$B$15</f>
        <v>30-39</v>
      </c>
      <c r="C25" s="499" t="str">
        <f t="shared" ref="C25:C28" si="4">$C$22</f>
        <v>40-49</v>
      </c>
      <c r="D25" s="499" t="str">
        <f t="shared" ref="D25:D31" si="5">$F$14</f>
        <v>40-49</v>
      </c>
      <c r="E25" s="499" t="str">
        <f>$B$30</f>
        <v>40-49</v>
      </c>
      <c r="F25" s="501" t="str">
        <f>$H$26</f>
        <v>50-59</v>
      </c>
      <c r="G25" s="499" t="str">
        <f t="shared" ref="G25:G30" si="6">$H$7</f>
        <v>40-49</v>
      </c>
      <c r="H25" s="503" t="str">
        <f>$D$20</f>
        <v>30-39</v>
      </c>
      <c r="I25" s="492"/>
      <c r="J25" s="77">
        <v>2</v>
      </c>
      <c r="K25" s="77">
        <v>4</v>
      </c>
      <c r="L25" s="77">
        <v>1</v>
      </c>
      <c r="M25" s="77">
        <v>0</v>
      </c>
      <c r="N25" s="77">
        <v>0</v>
      </c>
      <c r="O25" s="77">
        <f t="shared" si="1"/>
        <v>7</v>
      </c>
    </row>
    <row r="26" spans="1:15">
      <c r="A26" s="37">
        <v>1868</v>
      </c>
      <c r="B26" s="507" t="str">
        <f>$D$20</f>
        <v>30-39</v>
      </c>
      <c r="C26" s="499" t="str">
        <f t="shared" si="4"/>
        <v>40-49</v>
      </c>
      <c r="D26" s="499" t="str">
        <f t="shared" si="5"/>
        <v>40-49</v>
      </c>
      <c r="E26" s="499" t="str">
        <f>$B$30</f>
        <v>40-49</v>
      </c>
      <c r="F26" s="499" t="str">
        <f>Wichtige_daten!$M$19</f>
        <v>40-49</v>
      </c>
      <c r="G26" s="499" t="str">
        <f t="shared" si="6"/>
        <v>40-49</v>
      </c>
      <c r="H26" s="501" t="str">
        <f>Wichtige_daten!$M$17</f>
        <v>50-59</v>
      </c>
      <c r="I26" s="492"/>
      <c r="J26" s="77">
        <v>1</v>
      </c>
      <c r="K26" s="77">
        <v>5</v>
      </c>
      <c r="L26" s="77">
        <v>1</v>
      </c>
      <c r="M26" s="77">
        <v>0</v>
      </c>
      <c r="N26" s="77">
        <v>0</v>
      </c>
      <c r="O26" s="77">
        <f t="shared" si="1"/>
        <v>7</v>
      </c>
    </row>
    <row r="27" spans="1:15">
      <c r="A27" s="37">
        <v>1869</v>
      </c>
      <c r="B27" s="498" t="str">
        <f>$B$30</f>
        <v>40-49</v>
      </c>
      <c r="C27" s="499" t="str">
        <f t="shared" si="4"/>
        <v>40-49</v>
      </c>
      <c r="D27" s="499" t="str">
        <f t="shared" si="5"/>
        <v>40-49</v>
      </c>
      <c r="E27" s="499" t="str">
        <f>$F$26</f>
        <v>40-49</v>
      </c>
      <c r="F27" s="501" t="str">
        <f>$F$22</f>
        <v>50-59</v>
      </c>
      <c r="G27" s="499" t="str">
        <f t="shared" si="6"/>
        <v>40-49</v>
      </c>
      <c r="H27" s="503" t="str">
        <f>$D$20</f>
        <v>30-39</v>
      </c>
      <c r="I27" s="492"/>
      <c r="J27" s="77">
        <v>1</v>
      </c>
      <c r="K27" s="77">
        <v>5</v>
      </c>
      <c r="L27" s="77">
        <v>1</v>
      </c>
      <c r="M27" s="77">
        <v>0</v>
      </c>
      <c r="N27" s="77">
        <v>0</v>
      </c>
      <c r="O27" s="77">
        <f t="shared" si="1"/>
        <v>7</v>
      </c>
    </row>
    <row r="28" spans="1:15">
      <c r="A28" s="37">
        <v>1870</v>
      </c>
      <c r="B28" s="507" t="str">
        <f>$D$20</f>
        <v>30-39</v>
      </c>
      <c r="C28" s="499" t="str">
        <f t="shared" si="4"/>
        <v>40-49</v>
      </c>
      <c r="D28" s="499" t="str">
        <f t="shared" si="5"/>
        <v>40-49</v>
      </c>
      <c r="E28" s="499" t="str">
        <f>$B$30</f>
        <v>40-49</v>
      </c>
      <c r="F28" s="503" t="str">
        <f>Wichtige_daten!$M$20</f>
        <v>30-39</v>
      </c>
      <c r="G28" s="499" t="str">
        <f t="shared" si="6"/>
        <v>40-49</v>
      </c>
      <c r="H28" s="501" t="str">
        <f>$H$26</f>
        <v>50-59</v>
      </c>
      <c r="I28" s="492"/>
      <c r="J28" s="77">
        <v>2</v>
      </c>
      <c r="K28" s="77">
        <v>4</v>
      </c>
      <c r="L28" s="77">
        <v>1</v>
      </c>
      <c r="M28" s="77">
        <v>0</v>
      </c>
      <c r="N28" s="77">
        <v>0</v>
      </c>
      <c r="O28" s="77">
        <f t="shared" si="1"/>
        <v>7</v>
      </c>
    </row>
    <row r="29" spans="1:15">
      <c r="A29" s="37">
        <v>1871</v>
      </c>
      <c r="B29" s="498" t="str">
        <f>$C$22</f>
        <v>40-49</v>
      </c>
      <c r="C29" s="503" t="str">
        <f>$D$20</f>
        <v>30-39</v>
      </c>
      <c r="D29" s="499" t="str">
        <f t="shared" si="5"/>
        <v>40-49</v>
      </c>
      <c r="E29" s="499" t="str">
        <f>$B$30</f>
        <v>40-49</v>
      </c>
      <c r="F29" s="503" t="str">
        <f>$F$28</f>
        <v>30-39</v>
      </c>
      <c r="G29" s="499" t="str">
        <f t="shared" si="6"/>
        <v>40-49</v>
      </c>
      <c r="H29" s="501" t="str">
        <f>$H$26</f>
        <v>50-59</v>
      </c>
      <c r="I29" s="492"/>
      <c r="J29" s="77">
        <v>2</v>
      </c>
      <c r="K29" s="77">
        <v>4</v>
      </c>
      <c r="L29" s="77">
        <v>1</v>
      </c>
      <c r="M29" s="77">
        <v>0</v>
      </c>
      <c r="N29" s="77">
        <v>0</v>
      </c>
      <c r="O29" s="77">
        <f t="shared" si="1"/>
        <v>7</v>
      </c>
    </row>
    <row r="30" spans="1:15">
      <c r="A30" s="37">
        <v>1872</v>
      </c>
      <c r="B30" s="498" t="str">
        <f>Wichtige_daten!$M$18</f>
        <v>40-49</v>
      </c>
      <c r="C30" s="503" t="str">
        <f>$D$20</f>
        <v>30-39</v>
      </c>
      <c r="D30" s="499" t="str">
        <f t="shared" si="5"/>
        <v>40-49</v>
      </c>
      <c r="E30" s="503" t="str">
        <f>$F$28</f>
        <v>30-39</v>
      </c>
      <c r="F30" s="499" t="str">
        <f>$B$23</f>
        <v>40-49</v>
      </c>
      <c r="G30" s="499" t="str">
        <f t="shared" si="6"/>
        <v>40-49</v>
      </c>
      <c r="H30" s="501" t="str">
        <f>$H$26</f>
        <v>50-59</v>
      </c>
      <c r="I30" s="492"/>
      <c r="J30" s="77">
        <v>2</v>
      </c>
      <c r="K30" s="77">
        <v>4</v>
      </c>
      <c r="L30" s="77">
        <v>1</v>
      </c>
      <c r="M30" s="77">
        <v>0</v>
      </c>
      <c r="N30" s="77">
        <v>0</v>
      </c>
      <c r="O30" s="77">
        <f t="shared" si="1"/>
        <v>7</v>
      </c>
    </row>
    <row r="31" spans="1:15">
      <c r="A31" s="37">
        <v>1873</v>
      </c>
      <c r="B31" s="507" t="str">
        <f>Wichtige_daten!$M$20</f>
        <v>30-39</v>
      </c>
      <c r="C31" s="499" t="str">
        <f>Wichtige_daten!$M$16</f>
        <v>40-49</v>
      </c>
      <c r="D31" s="499" t="str">
        <f t="shared" si="5"/>
        <v>40-49</v>
      </c>
      <c r="E31" s="499" t="str">
        <f>$B$30</f>
        <v>40-49</v>
      </c>
      <c r="F31" s="499" t="str">
        <f>$B$33</f>
        <v>40-49</v>
      </c>
      <c r="G31" s="499" t="str">
        <f>Wichtige_daten!$M$10</f>
        <v>40-49</v>
      </c>
      <c r="H31" s="503" t="str">
        <f>Wichtige_daten!$M$22</f>
        <v>30-39</v>
      </c>
      <c r="I31" s="492"/>
      <c r="J31" s="77">
        <v>2</v>
      </c>
      <c r="K31" s="77">
        <v>5</v>
      </c>
      <c r="L31" s="77">
        <v>0</v>
      </c>
      <c r="M31" s="77">
        <v>0</v>
      </c>
      <c r="N31" s="77">
        <v>0</v>
      </c>
      <c r="O31" s="77">
        <f t="shared" si="1"/>
        <v>7</v>
      </c>
    </row>
    <row r="32" spans="1:15">
      <c r="A32" s="37">
        <v>1874</v>
      </c>
      <c r="B32" s="498" t="str">
        <f>$C$22</f>
        <v>40-49</v>
      </c>
      <c r="C32" s="499" t="str">
        <f>$F$14</f>
        <v>40-49</v>
      </c>
      <c r="D32" s="503" t="str">
        <f>$F$28</f>
        <v>30-39</v>
      </c>
      <c r="E32" s="499" t="str">
        <f>$B$30</f>
        <v>40-49</v>
      </c>
      <c r="F32" s="499" t="str">
        <f>Wichtige_daten!$M$10</f>
        <v>40-49</v>
      </c>
      <c r="G32" s="499" t="str">
        <f>$B$33</f>
        <v>40-49</v>
      </c>
      <c r="H32" s="503" t="str">
        <f>$H$31</f>
        <v>30-39</v>
      </c>
      <c r="I32" s="492"/>
      <c r="J32" s="77">
        <v>2</v>
      </c>
      <c r="K32" s="77">
        <v>5</v>
      </c>
      <c r="L32" s="77">
        <v>0</v>
      </c>
      <c r="M32" s="77">
        <v>0</v>
      </c>
      <c r="N32" s="77">
        <v>0</v>
      </c>
      <c r="O32" s="77">
        <f t="shared" si="1"/>
        <v>7</v>
      </c>
    </row>
    <row r="33" spans="1:15">
      <c r="A33" s="37">
        <v>1875</v>
      </c>
      <c r="B33" s="498" t="str">
        <f>Wichtige_daten!$M$21</f>
        <v>40-49</v>
      </c>
      <c r="C33" s="499" t="str">
        <f>$F$14</f>
        <v>40-49</v>
      </c>
      <c r="D33" s="503" t="str">
        <f>$F$28</f>
        <v>30-39</v>
      </c>
      <c r="E33" s="499" t="str">
        <f>$B$30</f>
        <v>40-49</v>
      </c>
      <c r="F33" s="499" t="str">
        <f>Wichtige_daten!$M$10</f>
        <v>40-49</v>
      </c>
      <c r="G33" s="499" t="str">
        <f>$C$22</f>
        <v>40-49</v>
      </c>
      <c r="H33" s="503" t="str">
        <f>$H$31</f>
        <v>30-39</v>
      </c>
      <c r="I33" s="492"/>
      <c r="J33" s="77">
        <v>2</v>
      </c>
      <c r="K33" s="77">
        <v>5</v>
      </c>
      <c r="L33" s="77">
        <v>0</v>
      </c>
      <c r="M33" s="77">
        <v>0</v>
      </c>
      <c r="N33" s="77">
        <v>0</v>
      </c>
      <c r="O33" s="77">
        <f t="shared" si="1"/>
        <v>7</v>
      </c>
    </row>
    <row r="34" spans="1:15">
      <c r="A34" s="37">
        <v>1876</v>
      </c>
      <c r="B34" s="498" t="str">
        <f>$B$30</f>
        <v>40-49</v>
      </c>
      <c r="C34" s="503" t="str">
        <f>$C$36</f>
        <v>30-39</v>
      </c>
      <c r="D34" s="499" t="str">
        <f>Wichtige_daten!$M$24</f>
        <v>40-49</v>
      </c>
      <c r="E34" s="499" t="str">
        <f>$B$33</f>
        <v>40-49</v>
      </c>
      <c r="F34" s="501" t="str">
        <f>Wichtige_daten!$M$25</f>
        <v>50-59</v>
      </c>
      <c r="G34" s="499" t="str">
        <f>$C$22</f>
        <v>40-49</v>
      </c>
      <c r="H34" s="501" t="str">
        <f>Wichtige_daten!$M$23</f>
        <v>50-59</v>
      </c>
      <c r="I34" s="492"/>
      <c r="J34" s="77">
        <v>1</v>
      </c>
      <c r="K34" s="77">
        <v>4</v>
      </c>
      <c r="L34" s="77">
        <v>2</v>
      </c>
      <c r="M34" s="77">
        <v>0</v>
      </c>
      <c r="N34" s="77">
        <v>0</v>
      </c>
      <c r="O34" s="77">
        <f t="shared" si="1"/>
        <v>7</v>
      </c>
    </row>
    <row r="35" spans="1:15">
      <c r="A35" s="37">
        <v>1877</v>
      </c>
      <c r="B35" s="500" t="str">
        <f>$H$34</f>
        <v>50-59</v>
      </c>
      <c r="C35" s="503" t="str">
        <f>$C$36</f>
        <v>30-39</v>
      </c>
      <c r="D35" s="499" t="str">
        <f>$D$34</f>
        <v>40-49</v>
      </c>
      <c r="E35" s="499" t="str">
        <f>$B$33</f>
        <v>40-49</v>
      </c>
      <c r="F35" s="501" t="str">
        <f>$F$34</f>
        <v>50-59</v>
      </c>
      <c r="G35" s="499" t="str">
        <f>$C$22</f>
        <v>40-49</v>
      </c>
      <c r="H35" s="499" t="str">
        <f>$B$30</f>
        <v>40-49</v>
      </c>
      <c r="I35" s="492"/>
      <c r="J35" s="77">
        <v>1</v>
      </c>
      <c r="K35" s="77">
        <v>4</v>
      </c>
      <c r="L35" s="77">
        <v>2</v>
      </c>
      <c r="M35" s="77">
        <v>0</v>
      </c>
      <c r="N35" s="77">
        <v>0</v>
      </c>
      <c r="O35" s="77">
        <f t="shared" si="1"/>
        <v>7</v>
      </c>
    </row>
    <row r="36" spans="1:15">
      <c r="A36" s="37">
        <v>1878</v>
      </c>
      <c r="B36" s="498" t="str">
        <f>$C$22</f>
        <v>40-49</v>
      </c>
      <c r="C36" s="503" t="str">
        <f>Wichtige_daten!$M$26</f>
        <v>30-39</v>
      </c>
      <c r="D36" s="499" t="str">
        <f>$D$34</f>
        <v>40-49</v>
      </c>
      <c r="E36" s="499" t="str">
        <f>$B$33</f>
        <v>40-49</v>
      </c>
      <c r="F36" s="501" t="str">
        <f>$F$34</f>
        <v>50-59</v>
      </c>
      <c r="G36" s="501" t="str">
        <f>$H$34</f>
        <v>50-59</v>
      </c>
      <c r="H36" s="499" t="str">
        <f>$B$30</f>
        <v>40-49</v>
      </c>
      <c r="I36" s="492"/>
      <c r="J36" s="77">
        <v>1</v>
      </c>
      <c r="K36" s="77">
        <v>4</v>
      </c>
      <c r="L36" s="77">
        <v>2</v>
      </c>
      <c r="M36" s="77">
        <v>0</v>
      </c>
      <c r="N36" s="77">
        <v>0</v>
      </c>
      <c r="O36" s="77">
        <f t="shared" si="1"/>
        <v>7</v>
      </c>
    </row>
    <row r="37" spans="1:15">
      <c r="A37" s="37">
        <v>1879</v>
      </c>
      <c r="B37" s="500" t="str">
        <f>Wichtige_daten!$M$25</f>
        <v>50-59</v>
      </c>
      <c r="C37" s="499" t="str">
        <f t="shared" ref="C37:C42" si="7">$C$22</f>
        <v>40-49</v>
      </c>
      <c r="D37" s="499" t="str">
        <f>$D$34</f>
        <v>40-49</v>
      </c>
      <c r="E37" s="501" t="str">
        <f>Wichtige_daten!$M$28</f>
        <v>50-59</v>
      </c>
      <c r="F37" s="501" t="str">
        <f>$H$38</f>
        <v>50-59</v>
      </c>
      <c r="G37" s="503" t="str">
        <f>$C$36</f>
        <v>30-39</v>
      </c>
      <c r="H37" s="499" t="str">
        <f>$B$30</f>
        <v>40-49</v>
      </c>
      <c r="I37" s="492"/>
      <c r="J37" s="77">
        <v>1</v>
      </c>
      <c r="K37" s="77">
        <v>3</v>
      </c>
      <c r="L37" s="77">
        <v>3</v>
      </c>
      <c r="M37" s="77">
        <v>0</v>
      </c>
      <c r="N37" s="77">
        <v>0</v>
      </c>
      <c r="O37" s="77">
        <f t="shared" si="1"/>
        <v>7</v>
      </c>
    </row>
    <row r="38" spans="1:15">
      <c r="A38" s="37">
        <v>1880</v>
      </c>
      <c r="B38" s="498" t="str">
        <f>$B$30</f>
        <v>40-49</v>
      </c>
      <c r="C38" s="499" t="str">
        <f t="shared" si="7"/>
        <v>40-49</v>
      </c>
      <c r="D38" s="499" t="str">
        <f>$D$34</f>
        <v>40-49</v>
      </c>
      <c r="E38" s="501" t="str">
        <f>Wichtige_daten!$M$28</f>
        <v>50-59</v>
      </c>
      <c r="F38" s="501" t="str">
        <f t="shared" ref="F38:F48" si="8">$F$34</f>
        <v>50-59</v>
      </c>
      <c r="G38" s="503" t="str">
        <f>$C$36</f>
        <v>30-39</v>
      </c>
      <c r="H38" s="501" t="str">
        <f>Wichtige_daten!$M$27</f>
        <v>50-59</v>
      </c>
      <c r="I38" s="492"/>
      <c r="J38" s="77">
        <v>1</v>
      </c>
      <c r="K38" s="77">
        <v>3</v>
      </c>
      <c r="L38" s="77">
        <v>3</v>
      </c>
      <c r="M38" s="77">
        <v>0</v>
      </c>
      <c r="N38" s="77">
        <v>0</v>
      </c>
      <c r="O38" s="77">
        <f t="shared" si="1"/>
        <v>7</v>
      </c>
    </row>
    <row r="39" spans="1:15">
      <c r="A39" s="37">
        <v>1881</v>
      </c>
      <c r="B39" s="507" t="str">
        <f>$C$35</f>
        <v>30-39</v>
      </c>
      <c r="C39" s="499" t="str">
        <f t="shared" si="7"/>
        <v>40-49</v>
      </c>
      <c r="D39" s="498" t="str">
        <f>$B$30</f>
        <v>40-49</v>
      </c>
      <c r="E39" s="501" t="str">
        <f t="shared" ref="E39:E46" si="9">$E$38</f>
        <v>50-59</v>
      </c>
      <c r="F39" s="501" t="str">
        <f t="shared" si="8"/>
        <v>50-59</v>
      </c>
      <c r="G39" s="499" t="str">
        <f>$B$41</f>
        <v>40-49</v>
      </c>
      <c r="H39" s="501" t="str">
        <f>$H$38</f>
        <v>50-59</v>
      </c>
      <c r="I39" s="492"/>
      <c r="J39" s="77">
        <v>1</v>
      </c>
      <c r="K39" s="77">
        <v>3</v>
      </c>
      <c r="L39" s="77">
        <v>3</v>
      </c>
      <c r="M39" s="77">
        <v>0</v>
      </c>
      <c r="N39" s="77">
        <v>0</v>
      </c>
      <c r="O39" s="77">
        <f t="shared" si="1"/>
        <v>7</v>
      </c>
    </row>
    <row r="40" spans="1:15">
      <c r="A40" s="37">
        <v>1882</v>
      </c>
      <c r="B40" s="500" t="str">
        <f>$H$38</f>
        <v>50-59</v>
      </c>
      <c r="C40" s="499" t="str">
        <f t="shared" si="7"/>
        <v>40-49</v>
      </c>
      <c r="D40" s="499" t="str">
        <f>$B$41</f>
        <v>40-49</v>
      </c>
      <c r="E40" s="501" t="str">
        <f t="shared" si="9"/>
        <v>50-59</v>
      </c>
      <c r="F40" s="501" t="str">
        <f t="shared" si="8"/>
        <v>50-59</v>
      </c>
      <c r="G40" s="503" t="str">
        <f>$C$36</f>
        <v>30-39</v>
      </c>
      <c r="H40" s="499" t="str">
        <f>$B$30</f>
        <v>40-49</v>
      </c>
      <c r="I40" s="492"/>
      <c r="J40" s="77">
        <v>1</v>
      </c>
      <c r="K40" s="77">
        <v>3</v>
      </c>
      <c r="L40" s="77">
        <v>3</v>
      </c>
      <c r="M40" s="77">
        <v>0</v>
      </c>
      <c r="N40" s="77">
        <v>0</v>
      </c>
      <c r="O40" s="77">
        <f t="shared" si="1"/>
        <v>7</v>
      </c>
    </row>
    <row r="41" spans="1:15">
      <c r="A41" s="37">
        <v>1883</v>
      </c>
      <c r="B41" s="498" t="str">
        <f>Wichtige_daten!$M$29</f>
        <v>40-49</v>
      </c>
      <c r="C41" s="499" t="str">
        <f t="shared" si="7"/>
        <v>40-49</v>
      </c>
      <c r="D41" s="501" t="str">
        <f>$B$44</f>
        <v>50-59</v>
      </c>
      <c r="E41" s="501" t="str">
        <f t="shared" si="9"/>
        <v>50-59</v>
      </c>
      <c r="F41" s="501" t="str">
        <f t="shared" si="8"/>
        <v>50-59</v>
      </c>
      <c r="G41" s="503" t="str">
        <f>$C$36</f>
        <v>30-39</v>
      </c>
      <c r="H41" s="499" t="str">
        <f>$B$30</f>
        <v>40-49</v>
      </c>
      <c r="I41" s="492"/>
      <c r="J41" s="77">
        <v>1</v>
      </c>
      <c r="K41" s="77">
        <v>3</v>
      </c>
      <c r="L41" s="77">
        <v>3</v>
      </c>
      <c r="M41" s="77">
        <v>0</v>
      </c>
      <c r="N41" s="77">
        <v>0</v>
      </c>
      <c r="O41" s="77">
        <f t="shared" si="1"/>
        <v>7</v>
      </c>
    </row>
    <row r="42" spans="1:15">
      <c r="A42" s="37">
        <v>1884</v>
      </c>
      <c r="B42" s="498" t="str">
        <f>$B$30</f>
        <v>40-49</v>
      </c>
      <c r="C42" s="499" t="str">
        <f t="shared" si="7"/>
        <v>40-49</v>
      </c>
      <c r="D42" s="499" t="str">
        <f t="shared" ref="D42:D51" si="10">$B$41</f>
        <v>40-49</v>
      </c>
      <c r="E42" s="501" t="str">
        <f t="shared" si="9"/>
        <v>50-59</v>
      </c>
      <c r="F42" s="501" t="str">
        <f t="shared" si="8"/>
        <v>50-59</v>
      </c>
      <c r="G42" s="503" t="str">
        <f>$C$36</f>
        <v>30-39</v>
      </c>
      <c r="H42" s="501" t="str">
        <f>$B$44</f>
        <v>50-59</v>
      </c>
      <c r="I42" s="492"/>
      <c r="J42" s="77">
        <v>1</v>
      </c>
      <c r="K42" s="77">
        <v>3</v>
      </c>
      <c r="L42" s="77">
        <v>3</v>
      </c>
      <c r="M42" s="77">
        <v>0</v>
      </c>
      <c r="N42" s="77">
        <v>0</v>
      </c>
      <c r="O42" s="77">
        <f t="shared" si="1"/>
        <v>7</v>
      </c>
    </row>
    <row r="43" spans="1:15">
      <c r="A43" s="37">
        <v>1885</v>
      </c>
      <c r="B43" s="498" t="str">
        <f>$C$22</f>
        <v>40-49</v>
      </c>
      <c r="C43" s="501" t="str">
        <f>$B$44</f>
        <v>50-59</v>
      </c>
      <c r="D43" s="499" t="str">
        <f t="shared" si="10"/>
        <v>40-49</v>
      </c>
      <c r="E43" s="501" t="str">
        <f t="shared" si="9"/>
        <v>50-59</v>
      </c>
      <c r="F43" s="501" t="str">
        <f t="shared" si="8"/>
        <v>50-59</v>
      </c>
      <c r="G43" s="503" t="str">
        <f>$C$36</f>
        <v>30-39</v>
      </c>
      <c r="H43" s="499" t="str">
        <f t="shared" ref="H43:H49" si="11">$H$37</f>
        <v>40-49</v>
      </c>
      <c r="I43" s="492"/>
      <c r="J43" s="77">
        <v>1</v>
      </c>
      <c r="K43" s="77">
        <v>3</v>
      </c>
      <c r="L43" s="77">
        <v>3</v>
      </c>
      <c r="M43" s="77">
        <v>0</v>
      </c>
      <c r="N43" s="77">
        <v>0</v>
      </c>
      <c r="O43" s="77">
        <f t="shared" si="1"/>
        <v>7</v>
      </c>
    </row>
    <row r="44" spans="1:15">
      <c r="A44" s="37">
        <v>1886</v>
      </c>
      <c r="B44" s="500" t="str">
        <f>Wichtige_daten!$M$30</f>
        <v>50-59</v>
      </c>
      <c r="C44" s="499" t="str">
        <f>$C$22</f>
        <v>40-49</v>
      </c>
      <c r="D44" s="499" t="str">
        <f t="shared" si="10"/>
        <v>40-49</v>
      </c>
      <c r="E44" s="501" t="str">
        <f t="shared" si="9"/>
        <v>50-59</v>
      </c>
      <c r="F44" s="501" t="str">
        <f t="shared" si="8"/>
        <v>50-59</v>
      </c>
      <c r="G44" s="503" t="str">
        <f>$C$36</f>
        <v>30-39</v>
      </c>
      <c r="H44" s="499" t="str">
        <f t="shared" si="11"/>
        <v>40-49</v>
      </c>
      <c r="I44" s="492"/>
      <c r="J44" s="77">
        <v>1</v>
      </c>
      <c r="K44" s="77">
        <v>3</v>
      </c>
      <c r="L44" s="77">
        <v>3</v>
      </c>
      <c r="M44" s="77">
        <v>0</v>
      </c>
      <c r="N44" s="77">
        <v>0</v>
      </c>
      <c r="O44" s="77">
        <f t="shared" si="1"/>
        <v>7</v>
      </c>
    </row>
    <row r="45" spans="1:15">
      <c r="A45" s="37">
        <v>1887</v>
      </c>
      <c r="B45" s="507" t="str">
        <f t="shared" ref="B45:B50" si="12">$C$36</f>
        <v>30-39</v>
      </c>
      <c r="C45" s="499" t="str">
        <f>$C$22</f>
        <v>40-49</v>
      </c>
      <c r="D45" s="499" t="str">
        <f t="shared" si="10"/>
        <v>40-49</v>
      </c>
      <c r="E45" s="501" t="str">
        <f t="shared" si="9"/>
        <v>50-59</v>
      </c>
      <c r="F45" s="501" t="str">
        <f t="shared" si="8"/>
        <v>50-59</v>
      </c>
      <c r="G45" s="501" t="str">
        <f t="shared" ref="G45:G51" si="13">$B$44</f>
        <v>50-59</v>
      </c>
      <c r="H45" s="499" t="str">
        <f t="shared" si="11"/>
        <v>40-49</v>
      </c>
      <c r="I45" s="492"/>
      <c r="J45" s="77">
        <v>1</v>
      </c>
      <c r="K45" s="77">
        <v>3</v>
      </c>
      <c r="L45" s="77">
        <v>3</v>
      </c>
      <c r="M45" s="77">
        <v>0</v>
      </c>
      <c r="N45" s="77">
        <v>0</v>
      </c>
      <c r="O45" s="77">
        <f t="shared" si="1"/>
        <v>7</v>
      </c>
    </row>
    <row r="46" spans="1:15">
      <c r="A46" s="37">
        <v>1888</v>
      </c>
      <c r="B46" s="503" t="str">
        <f t="shared" si="12"/>
        <v>30-39</v>
      </c>
      <c r="C46" s="499" t="str">
        <f t="shared" ref="C46:C53" si="14">$C$38</f>
        <v>40-49</v>
      </c>
      <c r="D46" s="499" t="str">
        <f t="shared" si="10"/>
        <v>40-49</v>
      </c>
      <c r="E46" s="500" t="str">
        <f t="shared" si="9"/>
        <v>50-59</v>
      </c>
      <c r="F46" s="501" t="str">
        <f t="shared" si="8"/>
        <v>50-59</v>
      </c>
      <c r="G46" s="501" t="str">
        <f t="shared" si="13"/>
        <v>50-59</v>
      </c>
      <c r="H46" s="499" t="str">
        <f t="shared" si="11"/>
        <v>40-49</v>
      </c>
      <c r="I46" s="492"/>
      <c r="J46" s="77">
        <v>1</v>
      </c>
      <c r="K46" s="77">
        <v>3</v>
      </c>
      <c r="L46" s="77">
        <v>3</v>
      </c>
      <c r="M46" s="77">
        <v>0</v>
      </c>
      <c r="N46" s="77">
        <v>0</v>
      </c>
      <c r="O46" s="77">
        <f t="shared" si="1"/>
        <v>7</v>
      </c>
    </row>
    <row r="47" spans="1:15">
      <c r="A47" s="37">
        <v>1889</v>
      </c>
      <c r="B47" s="503" t="str">
        <f t="shared" si="12"/>
        <v>30-39</v>
      </c>
      <c r="C47" s="499" t="str">
        <f t="shared" si="14"/>
        <v>40-49</v>
      </c>
      <c r="D47" s="499" t="str">
        <f t="shared" si="10"/>
        <v>40-49</v>
      </c>
      <c r="E47" s="501" t="str">
        <f>Wichtige_daten!$M$31</f>
        <v>50-59</v>
      </c>
      <c r="F47" s="500" t="str">
        <f t="shared" si="8"/>
        <v>50-59</v>
      </c>
      <c r="G47" s="501" t="str">
        <f t="shared" si="13"/>
        <v>50-59</v>
      </c>
      <c r="H47" s="499" t="str">
        <f t="shared" si="11"/>
        <v>40-49</v>
      </c>
      <c r="I47" s="492"/>
      <c r="J47" s="77">
        <v>1</v>
      </c>
      <c r="K47" s="77">
        <v>3</v>
      </c>
      <c r="L47" s="77">
        <v>3</v>
      </c>
      <c r="M47" s="77">
        <v>0</v>
      </c>
      <c r="N47" s="77">
        <v>0</v>
      </c>
      <c r="O47" s="77">
        <f t="shared" si="1"/>
        <v>7</v>
      </c>
    </row>
    <row r="48" spans="1:15">
      <c r="A48" s="37">
        <v>1890</v>
      </c>
      <c r="B48" s="503" t="str">
        <f t="shared" si="12"/>
        <v>30-39</v>
      </c>
      <c r="C48" s="499" t="str">
        <f t="shared" si="14"/>
        <v>40-49</v>
      </c>
      <c r="D48" s="498" t="str">
        <f t="shared" si="10"/>
        <v>40-49</v>
      </c>
      <c r="E48" s="501" t="str">
        <f>Wichtige_daten!$M$31</f>
        <v>50-59</v>
      </c>
      <c r="F48" s="501" t="str">
        <f t="shared" si="8"/>
        <v>50-59</v>
      </c>
      <c r="G48" s="501" t="str">
        <f t="shared" si="13"/>
        <v>50-59</v>
      </c>
      <c r="H48" s="499" t="str">
        <f t="shared" si="11"/>
        <v>40-49</v>
      </c>
      <c r="I48" s="492"/>
      <c r="J48" s="77">
        <v>1</v>
      </c>
      <c r="K48" s="77">
        <v>3</v>
      </c>
      <c r="L48" s="77">
        <v>3</v>
      </c>
      <c r="M48" s="77">
        <v>0</v>
      </c>
      <c r="N48" s="77">
        <v>0</v>
      </c>
      <c r="O48" s="77">
        <f t="shared" si="1"/>
        <v>7</v>
      </c>
    </row>
    <row r="49" spans="1:15">
      <c r="A49" s="37">
        <v>1891</v>
      </c>
      <c r="B49" s="503" t="str">
        <f t="shared" si="12"/>
        <v>30-39</v>
      </c>
      <c r="C49" s="499" t="str">
        <f t="shared" si="14"/>
        <v>40-49</v>
      </c>
      <c r="D49" s="499" t="str">
        <f t="shared" si="10"/>
        <v>40-49</v>
      </c>
      <c r="E49" s="501" t="str">
        <f>Wichtige_daten!$M$32</f>
        <v>50-59</v>
      </c>
      <c r="F49" s="501" t="str">
        <f>Wichtige_daten!$M$31</f>
        <v>50-59</v>
      </c>
      <c r="G49" s="501" t="str">
        <f t="shared" si="13"/>
        <v>50-59</v>
      </c>
      <c r="H49" s="498" t="str">
        <f t="shared" si="11"/>
        <v>40-49</v>
      </c>
      <c r="I49" s="492"/>
      <c r="J49" s="77">
        <v>1</v>
      </c>
      <c r="K49" s="77">
        <v>3</v>
      </c>
      <c r="L49" s="77">
        <v>3</v>
      </c>
      <c r="M49" s="77">
        <v>0</v>
      </c>
      <c r="N49" s="77">
        <v>0</v>
      </c>
      <c r="O49" s="77">
        <f t="shared" si="1"/>
        <v>7</v>
      </c>
    </row>
    <row r="50" spans="1:15">
      <c r="A50" s="37">
        <v>1892</v>
      </c>
      <c r="B50" s="503" t="str">
        <f t="shared" si="12"/>
        <v>30-39</v>
      </c>
      <c r="C50" s="499" t="str">
        <f t="shared" si="14"/>
        <v>40-49</v>
      </c>
      <c r="D50" s="499" t="str">
        <f t="shared" si="10"/>
        <v>40-49</v>
      </c>
      <c r="E50" s="501" t="str">
        <f t="shared" ref="E50:E55" si="15">$E$49</f>
        <v>50-59</v>
      </c>
      <c r="F50" s="500" t="str">
        <f t="shared" ref="F50:F57" si="16">$F$49</f>
        <v>50-59</v>
      </c>
      <c r="G50" s="501" t="str">
        <f t="shared" si="13"/>
        <v>50-59</v>
      </c>
      <c r="H50" s="501" t="str">
        <f>Wichtige_daten!$M$33</f>
        <v>50-59</v>
      </c>
      <c r="I50" s="492"/>
      <c r="J50" s="77">
        <v>1</v>
      </c>
      <c r="K50" s="77">
        <v>3</v>
      </c>
      <c r="L50" s="77">
        <v>3</v>
      </c>
      <c r="M50" s="77">
        <v>0</v>
      </c>
      <c r="N50" s="77">
        <v>0</v>
      </c>
      <c r="O50" s="77">
        <f t="shared" si="1"/>
        <v>7</v>
      </c>
    </row>
    <row r="51" spans="1:15">
      <c r="A51" s="37">
        <v>1893</v>
      </c>
      <c r="B51" s="499" t="str">
        <f>Wichtige_daten!$M$34</f>
        <v>40-49</v>
      </c>
      <c r="C51" s="498" t="str">
        <f t="shared" si="14"/>
        <v>40-49</v>
      </c>
      <c r="D51" s="499" t="str">
        <f t="shared" si="10"/>
        <v>40-49</v>
      </c>
      <c r="E51" s="501" t="str">
        <f t="shared" si="15"/>
        <v>50-59</v>
      </c>
      <c r="F51" s="501" t="str">
        <f t="shared" si="16"/>
        <v>50-59</v>
      </c>
      <c r="G51" s="501" t="str">
        <f t="shared" si="13"/>
        <v>50-59</v>
      </c>
      <c r="H51" s="501" t="str">
        <f t="shared" ref="H51:H59" si="17">$H$50</f>
        <v>50-59</v>
      </c>
      <c r="I51" s="492"/>
      <c r="J51" s="77">
        <v>0</v>
      </c>
      <c r="K51" s="77">
        <v>3</v>
      </c>
      <c r="L51" s="77">
        <v>4</v>
      </c>
      <c r="M51" s="77">
        <v>0</v>
      </c>
      <c r="N51" s="77">
        <v>0</v>
      </c>
      <c r="O51" s="77">
        <f t="shared" si="1"/>
        <v>7</v>
      </c>
    </row>
    <row r="52" spans="1:15">
      <c r="A52" s="37">
        <v>1894</v>
      </c>
      <c r="B52" s="499" t="str">
        <f>$B$51</f>
        <v>40-49</v>
      </c>
      <c r="C52" s="499" t="str">
        <f t="shared" si="14"/>
        <v>40-49</v>
      </c>
      <c r="D52" s="503" t="str">
        <f>$B$56</f>
        <v>30-39</v>
      </c>
      <c r="E52" s="500" t="str">
        <f t="shared" si="15"/>
        <v>50-59</v>
      </c>
      <c r="F52" s="501" t="str">
        <f t="shared" si="16"/>
        <v>50-59</v>
      </c>
      <c r="G52" s="501" t="str">
        <f t="shared" ref="G52:G54" si="18">$H$42</f>
        <v>50-59</v>
      </c>
      <c r="H52" s="501" t="str">
        <f t="shared" si="17"/>
        <v>50-59</v>
      </c>
      <c r="I52" s="492"/>
      <c r="J52" s="77">
        <v>1</v>
      </c>
      <c r="K52" s="77">
        <v>2</v>
      </c>
      <c r="L52" s="77">
        <v>4</v>
      </c>
      <c r="M52" s="77">
        <v>0</v>
      </c>
      <c r="N52" s="77">
        <v>0</v>
      </c>
      <c r="O52" s="77">
        <f t="shared" si="1"/>
        <v>7</v>
      </c>
    </row>
    <row r="53" spans="1:15">
      <c r="A53" s="37">
        <v>1895</v>
      </c>
      <c r="B53" s="499" t="str">
        <f>$B$51</f>
        <v>40-49</v>
      </c>
      <c r="C53" s="499" t="str">
        <f t="shared" si="14"/>
        <v>40-49</v>
      </c>
      <c r="D53" s="503" t="str">
        <f>$B$56</f>
        <v>30-39</v>
      </c>
      <c r="E53" s="501" t="str">
        <f t="shared" si="15"/>
        <v>50-59</v>
      </c>
      <c r="F53" s="501" t="str">
        <f t="shared" si="16"/>
        <v>50-59</v>
      </c>
      <c r="G53" s="501" t="str">
        <f t="shared" si="18"/>
        <v>50-59</v>
      </c>
      <c r="H53" s="500" t="str">
        <f t="shared" si="17"/>
        <v>50-59</v>
      </c>
      <c r="I53" s="492"/>
      <c r="J53" s="77">
        <v>1</v>
      </c>
      <c r="K53" s="77">
        <v>2</v>
      </c>
      <c r="L53" s="77">
        <v>4</v>
      </c>
      <c r="M53" s="77">
        <v>0</v>
      </c>
      <c r="N53" s="77">
        <v>0</v>
      </c>
      <c r="O53" s="77">
        <f t="shared" si="1"/>
        <v>7</v>
      </c>
    </row>
    <row r="54" spans="1:15">
      <c r="A54" s="37">
        <v>1896</v>
      </c>
      <c r="B54" s="498" t="str">
        <f>$B$51</f>
        <v>40-49</v>
      </c>
      <c r="C54" s="503" t="str">
        <f>$B$56</f>
        <v>30-39</v>
      </c>
      <c r="D54" s="499" t="str">
        <f>$E$56</f>
        <v>40-49</v>
      </c>
      <c r="E54" s="501" t="str">
        <f t="shared" si="15"/>
        <v>50-59</v>
      </c>
      <c r="F54" s="501" t="str">
        <f t="shared" si="16"/>
        <v>50-59</v>
      </c>
      <c r="G54" s="501" t="str">
        <f t="shared" si="18"/>
        <v>50-59</v>
      </c>
      <c r="H54" s="501" t="str">
        <f t="shared" si="17"/>
        <v>50-59</v>
      </c>
      <c r="I54" s="492"/>
      <c r="J54" s="77">
        <v>1</v>
      </c>
      <c r="K54" s="77">
        <v>2</v>
      </c>
      <c r="L54" s="77">
        <v>4</v>
      </c>
      <c r="M54" s="77">
        <v>0</v>
      </c>
      <c r="N54" s="77">
        <v>0</v>
      </c>
      <c r="O54" s="77">
        <f t="shared" si="1"/>
        <v>7</v>
      </c>
    </row>
    <row r="55" spans="1:15">
      <c r="A55" s="37">
        <v>1897</v>
      </c>
      <c r="B55" s="507" t="str">
        <f>$H$42</f>
        <v>50-59</v>
      </c>
      <c r="C55" s="503" t="str">
        <f>$B$56</f>
        <v>30-39</v>
      </c>
      <c r="D55" s="499" t="str">
        <f>$E$56</f>
        <v>40-49</v>
      </c>
      <c r="E55" s="501" t="str">
        <f t="shared" si="15"/>
        <v>50-59</v>
      </c>
      <c r="F55" s="501" t="str">
        <f t="shared" si="16"/>
        <v>50-59</v>
      </c>
      <c r="G55" s="499" t="str">
        <f>$B$51</f>
        <v>40-49</v>
      </c>
      <c r="H55" s="501" t="str">
        <f t="shared" si="17"/>
        <v>50-59</v>
      </c>
      <c r="I55" s="492"/>
      <c r="J55" s="77">
        <v>2</v>
      </c>
      <c r="K55" s="77">
        <v>2</v>
      </c>
      <c r="L55" s="77">
        <v>3</v>
      </c>
      <c r="M55" s="77">
        <v>0</v>
      </c>
      <c r="N55" s="77">
        <v>0</v>
      </c>
      <c r="O55" s="77">
        <f t="shared" si="1"/>
        <v>7</v>
      </c>
    </row>
    <row r="56" spans="1:15">
      <c r="A56" s="37">
        <v>1898</v>
      </c>
      <c r="B56" s="507" t="str">
        <f>Wichtige_daten!$M$35</f>
        <v>30-39</v>
      </c>
      <c r="C56" s="499" t="str">
        <f>$B$51</f>
        <v>40-49</v>
      </c>
      <c r="D56" s="499" t="str">
        <f>Wichtige_daten!$M$37</f>
        <v>40-49</v>
      </c>
      <c r="E56" s="499" t="str">
        <f>Wichtige_daten!$M$36</f>
        <v>40-49</v>
      </c>
      <c r="F56" s="501" t="str">
        <f t="shared" si="16"/>
        <v>50-59</v>
      </c>
      <c r="G56" s="501" t="str">
        <f>$B$44</f>
        <v>50-59</v>
      </c>
      <c r="H56" s="501" t="str">
        <f t="shared" si="17"/>
        <v>50-59</v>
      </c>
      <c r="I56" s="492"/>
      <c r="J56" s="77">
        <v>1</v>
      </c>
      <c r="K56" s="77">
        <v>3</v>
      </c>
      <c r="L56" s="77">
        <v>3</v>
      </c>
      <c r="M56" s="77">
        <v>0</v>
      </c>
      <c r="N56" s="77">
        <v>0</v>
      </c>
      <c r="O56" s="77">
        <f t="shared" si="1"/>
        <v>7</v>
      </c>
    </row>
    <row r="57" spans="1:15">
      <c r="A57" s="37">
        <v>1899</v>
      </c>
      <c r="B57" s="498" t="str">
        <f>$E$56</f>
        <v>40-49</v>
      </c>
      <c r="C57" s="499" t="str">
        <f>$B$51</f>
        <v>40-49</v>
      </c>
      <c r="D57" s="502" t="str">
        <f>$D$56</f>
        <v>40-49</v>
      </c>
      <c r="E57" s="503" t="str">
        <f>$B$56</f>
        <v>30-39</v>
      </c>
      <c r="F57" s="501" t="str">
        <f t="shared" si="16"/>
        <v>50-59</v>
      </c>
      <c r="G57" s="501" t="str">
        <f>$B$44</f>
        <v>50-59</v>
      </c>
      <c r="H57" s="501" t="str">
        <f t="shared" si="17"/>
        <v>50-59</v>
      </c>
      <c r="I57" s="492"/>
      <c r="J57" s="77">
        <v>1</v>
      </c>
      <c r="K57" s="77">
        <v>3</v>
      </c>
      <c r="L57" s="77">
        <v>3</v>
      </c>
      <c r="M57" s="77">
        <v>0</v>
      </c>
      <c r="N57" s="77">
        <v>0</v>
      </c>
      <c r="O57" s="77">
        <f t="shared" si="1"/>
        <v>7</v>
      </c>
    </row>
    <row r="58" spans="1:15">
      <c r="A58" s="37">
        <v>1900</v>
      </c>
      <c r="B58" s="500" t="str">
        <f>$F$54</f>
        <v>50-59</v>
      </c>
      <c r="C58" s="499" t="str">
        <f>Wichtige_daten!$M$39</f>
        <v>40-49</v>
      </c>
      <c r="D58" s="499" t="str">
        <f>$D$56</f>
        <v>40-49</v>
      </c>
      <c r="E58" s="499" t="str">
        <f t="shared" ref="E58:E64" si="19">$E$56</f>
        <v>40-49</v>
      </c>
      <c r="F58" s="501" t="str">
        <f>Wichtige_daten!$M$38</f>
        <v>50-59</v>
      </c>
      <c r="G58" s="501" t="str">
        <f>$B$44</f>
        <v>50-59</v>
      </c>
      <c r="H58" s="501" t="str">
        <f t="shared" si="17"/>
        <v>50-59</v>
      </c>
      <c r="I58" s="492"/>
      <c r="J58" s="77">
        <v>0</v>
      </c>
      <c r="K58" s="77">
        <v>3</v>
      </c>
      <c r="L58" s="77">
        <v>4</v>
      </c>
      <c r="M58" s="77">
        <v>0</v>
      </c>
      <c r="N58" s="77">
        <v>0</v>
      </c>
      <c r="O58" s="77">
        <f t="shared" si="1"/>
        <v>7</v>
      </c>
    </row>
    <row r="59" spans="1:15">
      <c r="A59" s="37">
        <v>1901</v>
      </c>
      <c r="B59" s="498" t="str">
        <f>Wichtige_daten!$M$37</f>
        <v>40-49</v>
      </c>
      <c r="C59" s="499" t="str">
        <f>$C$58</f>
        <v>40-49</v>
      </c>
      <c r="D59" s="501" t="str">
        <f>$H$60</f>
        <v>50-59</v>
      </c>
      <c r="E59" s="499" t="str">
        <f t="shared" si="19"/>
        <v>40-49</v>
      </c>
      <c r="F59" s="501" t="str">
        <f>$F$54</f>
        <v>50-59</v>
      </c>
      <c r="G59" s="501" t="str">
        <f>$B$44</f>
        <v>50-59</v>
      </c>
      <c r="H59" s="501" t="str">
        <f t="shared" si="17"/>
        <v>50-59</v>
      </c>
      <c r="I59" s="492"/>
      <c r="J59" s="77">
        <v>0</v>
      </c>
      <c r="K59" s="77">
        <v>3</v>
      </c>
      <c r="L59" s="77">
        <v>4</v>
      </c>
      <c r="M59" s="77">
        <v>0</v>
      </c>
      <c r="N59" s="77">
        <v>0</v>
      </c>
      <c r="O59" s="77">
        <f t="shared" si="1"/>
        <v>7</v>
      </c>
    </row>
    <row r="60" spans="1:15">
      <c r="A60" s="37">
        <v>1902</v>
      </c>
      <c r="B60" s="500" t="str">
        <f>$H$50</f>
        <v>50-59</v>
      </c>
      <c r="C60" s="499" t="str">
        <f>$C$58</f>
        <v>40-49</v>
      </c>
      <c r="D60" s="499" t="str">
        <f t="shared" ref="D60:D65" si="20">$D$56</f>
        <v>40-49</v>
      </c>
      <c r="E60" s="499" t="str">
        <f t="shared" si="19"/>
        <v>40-49</v>
      </c>
      <c r="F60" s="501" t="str">
        <f>$F$54</f>
        <v>50-59</v>
      </c>
      <c r="G60" s="501" t="str">
        <f>$B$44</f>
        <v>50-59</v>
      </c>
      <c r="H60" s="501" t="str">
        <f>Wichtige_daten!$M$38</f>
        <v>50-59</v>
      </c>
      <c r="I60" s="492"/>
      <c r="J60" s="77">
        <v>0</v>
      </c>
      <c r="K60" s="77">
        <v>3</v>
      </c>
      <c r="L60" s="77">
        <v>4</v>
      </c>
      <c r="M60" s="77">
        <v>0</v>
      </c>
      <c r="N60" s="77">
        <v>0</v>
      </c>
      <c r="O60" s="77">
        <f t="shared" si="1"/>
        <v>7</v>
      </c>
    </row>
    <row r="61" spans="1:15">
      <c r="A61" s="37">
        <v>1903</v>
      </c>
      <c r="B61" s="500" t="str">
        <f>$H$42</f>
        <v>50-59</v>
      </c>
      <c r="C61" s="499" t="str">
        <f>$C$58</f>
        <v>40-49</v>
      </c>
      <c r="D61" s="499" t="str">
        <f t="shared" si="20"/>
        <v>40-49</v>
      </c>
      <c r="E61" s="499" t="str">
        <f t="shared" si="19"/>
        <v>40-49</v>
      </c>
      <c r="F61" s="501" t="str">
        <f>$B$68</f>
        <v>50-59</v>
      </c>
      <c r="G61" s="501" t="str">
        <f>$B$64</f>
        <v>50-59</v>
      </c>
      <c r="H61" s="501" t="str">
        <f t="shared" ref="H61:H66" si="21">$H$50</f>
        <v>50-59</v>
      </c>
      <c r="I61" s="492"/>
      <c r="J61" s="77">
        <v>0</v>
      </c>
      <c r="K61" s="77">
        <v>3</v>
      </c>
      <c r="L61" s="77">
        <v>4</v>
      </c>
      <c r="M61" s="77">
        <v>0</v>
      </c>
      <c r="N61" s="77">
        <v>0</v>
      </c>
      <c r="O61" s="77">
        <f t="shared" si="1"/>
        <v>7</v>
      </c>
    </row>
    <row r="62" spans="1:15">
      <c r="A62" s="37">
        <v>1904</v>
      </c>
      <c r="B62" s="500" t="str">
        <f>$B$68</f>
        <v>50-59</v>
      </c>
      <c r="C62" s="501" t="str">
        <f>$B$64</f>
        <v>50-59</v>
      </c>
      <c r="D62" s="499" t="str">
        <f t="shared" si="20"/>
        <v>40-49</v>
      </c>
      <c r="E62" s="499" t="str">
        <f t="shared" si="19"/>
        <v>40-49</v>
      </c>
      <c r="F62" s="499" t="str">
        <f>$C$58</f>
        <v>40-49</v>
      </c>
      <c r="G62" s="501" t="str">
        <f>$H$42</f>
        <v>50-59</v>
      </c>
      <c r="H62" s="501" t="str">
        <f t="shared" si="21"/>
        <v>50-59</v>
      </c>
      <c r="I62" s="492"/>
      <c r="J62" s="77">
        <v>0</v>
      </c>
      <c r="K62" s="77">
        <v>3</v>
      </c>
      <c r="L62" s="77">
        <v>4</v>
      </c>
      <c r="M62" s="77">
        <v>0</v>
      </c>
      <c r="N62" s="77">
        <v>0</v>
      </c>
      <c r="O62" s="77">
        <f t="shared" si="1"/>
        <v>7</v>
      </c>
    </row>
    <row r="63" spans="1:15">
      <c r="A63" s="37">
        <v>1905</v>
      </c>
      <c r="B63" s="498" t="str">
        <f>$C$58</f>
        <v>40-49</v>
      </c>
      <c r="C63" s="501" t="str">
        <f>$B$64</f>
        <v>50-59</v>
      </c>
      <c r="D63" s="499" t="str">
        <f t="shared" si="20"/>
        <v>40-49</v>
      </c>
      <c r="E63" s="499" t="str">
        <f t="shared" si="19"/>
        <v>40-49</v>
      </c>
      <c r="F63" s="501" t="str">
        <f>$B$68</f>
        <v>50-59</v>
      </c>
      <c r="G63" s="501" t="str">
        <f>$H$42</f>
        <v>50-59</v>
      </c>
      <c r="H63" s="501" t="str">
        <f t="shared" si="21"/>
        <v>50-59</v>
      </c>
      <c r="I63" s="492"/>
      <c r="J63" s="77">
        <v>0</v>
      </c>
      <c r="K63" s="77">
        <v>3</v>
      </c>
      <c r="L63" s="77">
        <v>4</v>
      </c>
      <c r="M63" s="77">
        <v>0</v>
      </c>
      <c r="N63" s="77">
        <v>0</v>
      </c>
      <c r="O63" s="77">
        <f t="shared" si="1"/>
        <v>7</v>
      </c>
    </row>
    <row r="64" spans="1:15">
      <c r="A64" s="37">
        <v>1906</v>
      </c>
      <c r="B64" s="500" t="str">
        <f>Wichtige_daten!$M$40</f>
        <v>50-59</v>
      </c>
      <c r="C64" s="499" t="str">
        <f>$C$58</f>
        <v>40-49</v>
      </c>
      <c r="D64" s="499" t="str">
        <f t="shared" si="20"/>
        <v>40-49</v>
      </c>
      <c r="E64" s="499" t="str">
        <f t="shared" si="19"/>
        <v>40-49</v>
      </c>
      <c r="F64" s="501" t="str">
        <f>$B$68</f>
        <v>50-59</v>
      </c>
      <c r="G64" s="501" t="str">
        <f>$H$42</f>
        <v>50-59</v>
      </c>
      <c r="H64" s="501" t="str">
        <f t="shared" si="21"/>
        <v>50-59</v>
      </c>
      <c r="I64" s="492"/>
      <c r="J64" s="77">
        <v>0</v>
      </c>
      <c r="K64" s="77">
        <v>3</v>
      </c>
      <c r="L64" s="77">
        <v>4</v>
      </c>
      <c r="M64" s="77">
        <v>0</v>
      </c>
      <c r="N64" s="77">
        <v>0</v>
      </c>
      <c r="O64" s="77">
        <f t="shared" si="1"/>
        <v>7</v>
      </c>
    </row>
    <row r="65" spans="1:15">
      <c r="A65" s="37">
        <v>1907</v>
      </c>
      <c r="B65" s="498" t="str">
        <f>$E$56</f>
        <v>40-49</v>
      </c>
      <c r="C65" s="499" t="str">
        <f>$C$58</f>
        <v>40-49</v>
      </c>
      <c r="D65" s="499" t="str">
        <f t="shared" si="20"/>
        <v>40-49</v>
      </c>
      <c r="E65" s="501" t="str">
        <f>$B$64</f>
        <v>50-59</v>
      </c>
      <c r="F65" s="501" t="str">
        <f>$B$68</f>
        <v>50-59</v>
      </c>
      <c r="G65" s="501" t="str">
        <f>$H$42</f>
        <v>50-59</v>
      </c>
      <c r="H65" s="501" t="str">
        <f t="shared" si="21"/>
        <v>50-59</v>
      </c>
      <c r="I65" s="492"/>
      <c r="J65" s="77">
        <v>0</v>
      </c>
      <c r="K65" s="77">
        <v>3</v>
      </c>
      <c r="L65" s="77">
        <v>4</v>
      </c>
      <c r="M65" s="77">
        <v>0</v>
      </c>
      <c r="N65" s="77">
        <v>0</v>
      </c>
      <c r="O65" s="77">
        <f t="shared" si="1"/>
        <v>7</v>
      </c>
    </row>
    <row r="66" spans="1:15">
      <c r="A66" s="37">
        <v>1908</v>
      </c>
      <c r="B66" s="498" t="str">
        <f>$D$56</f>
        <v>40-49</v>
      </c>
      <c r="C66" s="499" t="str">
        <f>$C$58</f>
        <v>40-49</v>
      </c>
      <c r="D66" s="501" t="str">
        <f>$B$64</f>
        <v>50-59</v>
      </c>
      <c r="E66" s="499" t="str">
        <f>$E$56</f>
        <v>40-49</v>
      </c>
      <c r="F66" s="501" t="str">
        <f>$B$68</f>
        <v>50-59</v>
      </c>
      <c r="G66" s="501" t="str">
        <f>$H$42</f>
        <v>50-59</v>
      </c>
      <c r="H66" s="501" t="str">
        <f t="shared" si="21"/>
        <v>50-59</v>
      </c>
      <c r="I66" s="492"/>
      <c r="J66" s="77">
        <v>0</v>
      </c>
      <c r="K66" s="77">
        <v>3</v>
      </c>
      <c r="L66" s="77">
        <v>4</v>
      </c>
      <c r="M66" s="77">
        <v>0</v>
      </c>
      <c r="N66" s="77">
        <v>0</v>
      </c>
      <c r="O66" s="77">
        <f t="shared" si="1"/>
        <v>7</v>
      </c>
    </row>
    <row r="67" spans="1:15">
      <c r="A67" s="37">
        <v>1909</v>
      </c>
      <c r="B67" s="500" t="str">
        <f>$H$42</f>
        <v>50-59</v>
      </c>
      <c r="C67" s="499" t="str">
        <f>$C$58</f>
        <v>40-49</v>
      </c>
      <c r="D67" s="499" t="str">
        <f>$D$56</f>
        <v>40-49</v>
      </c>
      <c r="E67" s="499" t="str">
        <f>$E$56</f>
        <v>40-49</v>
      </c>
      <c r="F67" s="501" t="str">
        <f>$B$68</f>
        <v>50-59</v>
      </c>
      <c r="G67" s="501" t="str">
        <f>$C$69</f>
        <v>50-59</v>
      </c>
      <c r="H67" s="501" t="str">
        <f>$B$64</f>
        <v>50-59</v>
      </c>
      <c r="I67" s="492"/>
      <c r="J67" s="77">
        <v>0</v>
      </c>
      <c r="K67" s="77">
        <v>3</v>
      </c>
      <c r="L67" s="77">
        <v>4</v>
      </c>
      <c r="M67" s="77">
        <v>0</v>
      </c>
      <c r="N67" s="77">
        <v>0</v>
      </c>
      <c r="O67" s="77">
        <f t="shared" si="1"/>
        <v>7</v>
      </c>
    </row>
    <row r="68" spans="1:15">
      <c r="A68" s="37">
        <v>1910</v>
      </c>
      <c r="B68" s="500" t="str">
        <f>Wichtige_daten!$M$38</f>
        <v>50-59</v>
      </c>
      <c r="C68" s="499" t="str">
        <f>$C$58</f>
        <v>40-49</v>
      </c>
      <c r="D68" s="499" t="str">
        <f>$D$56</f>
        <v>40-49</v>
      </c>
      <c r="E68" s="499" t="str">
        <f>$E$56</f>
        <v>40-49</v>
      </c>
      <c r="F68" s="501" t="str">
        <f>$C$69</f>
        <v>50-59</v>
      </c>
      <c r="G68" s="501" t="str">
        <f>$H$42</f>
        <v>50-59</v>
      </c>
      <c r="H68" s="501" t="str">
        <f>$B$64</f>
        <v>50-59</v>
      </c>
      <c r="I68" s="492"/>
      <c r="J68" s="77">
        <v>0</v>
      </c>
      <c r="K68" s="77">
        <v>3</v>
      </c>
      <c r="L68" s="77">
        <v>4</v>
      </c>
      <c r="M68" s="77">
        <v>0</v>
      </c>
      <c r="N68" s="77">
        <v>0</v>
      </c>
      <c r="O68" s="77">
        <f t="shared" si="1"/>
        <v>7</v>
      </c>
    </row>
    <row r="69" spans="1:15">
      <c r="A69" s="37">
        <v>1911</v>
      </c>
      <c r="B69" s="498" t="str">
        <f>$C$58</f>
        <v>40-49</v>
      </c>
      <c r="C69" s="501" t="str">
        <f>Wichtige_daten!$M$41</f>
        <v>50-59</v>
      </c>
      <c r="D69" s="499" t="str">
        <f>$D$56</f>
        <v>40-49</v>
      </c>
      <c r="E69" s="499" t="str">
        <f>$E$56</f>
        <v>40-49</v>
      </c>
      <c r="F69" s="501" t="str">
        <f>Wichtige_daten!$M$38</f>
        <v>50-59</v>
      </c>
      <c r="G69" s="501" t="str">
        <f>$H$42</f>
        <v>50-59</v>
      </c>
      <c r="H69" s="501" t="str">
        <f>$B$64</f>
        <v>50-59</v>
      </c>
      <c r="I69" s="492"/>
      <c r="J69" s="77">
        <v>0</v>
      </c>
      <c r="K69" s="77">
        <v>3</v>
      </c>
      <c r="L69" s="77">
        <v>4</v>
      </c>
      <c r="M69" s="77">
        <v>0</v>
      </c>
      <c r="N69" s="77">
        <v>0</v>
      </c>
      <c r="O69" s="77">
        <f t="shared" si="1"/>
        <v>7</v>
      </c>
    </row>
    <row r="70" spans="1:15">
      <c r="A70" s="37">
        <v>1912</v>
      </c>
      <c r="B70" s="500" t="str">
        <f>$B$64</f>
        <v>50-59</v>
      </c>
      <c r="C70" s="499" t="str">
        <f>$C$58</f>
        <v>40-49</v>
      </c>
      <c r="D70" s="499" t="str">
        <f>$E$56</f>
        <v>40-49</v>
      </c>
      <c r="E70" s="501" t="str">
        <f>Wichtige_daten!$M$42</f>
        <v>50-59</v>
      </c>
      <c r="F70" s="499" t="str">
        <f t="shared" ref="F70:F77" si="22">$B$78</f>
        <v>40-49</v>
      </c>
      <c r="G70" s="501" t="str">
        <f>$H$42</f>
        <v>50-59</v>
      </c>
      <c r="H70" s="501" t="str">
        <f>$B$68</f>
        <v>50-59</v>
      </c>
      <c r="I70" s="492"/>
      <c r="J70" s="77">
        <v>0</v>
      </c>
      <c r="K70" s="77">
        <v>3</v>
      </c>
      <c r="L70" s="77">
        <v>4</v>
      </c>
      <c r="M70" s="77">
        <v>0</v>
      </c>
      <c r="N70" s="77">
        <v>0</v>
      </c>
      <c r="O70" s="77">
        <f t="shared" si="1"/>
        <v>7</v>
      </c>
    </row>
    <row r="71" spans="1:15">
      <c r="A71" s="37">
        <v>1913</v>
      </c>
      <c r="B71" s="498" t="str">
        <f>$E$56</f>
        <v>40-49</v>
      </c>
      <c r="C71" s="505" t="str">
        <f>Wichtige_daten!$M$44</f>
        <v>60-69</v>
      </c>
      <c r="D71" s="501" t="str">
        <f>Wichtige_daten!$M$45</f>
        <v>50-59</v>
      </c>
      <c r="E71" s="501" t="str">
        <f>Wichtige_daten!$M$42</f>
        <v>50-59</v>
      </c>
      <c r="F71" s="499" t="str">
        <f t="shared" si="22"/>
        <v>40-49</v>
      </c>
      <c r="G71" s="499" t="str">
        <f>Wichtige_daten!$M$46</f>
        <v>40-49</v>
      </c>
      <c r="H71" s="501" t="str">
        <f>$B$64</f>
        <v>50-59</v>
      </c>
      <c r="I71" s="492"/>
      <c r="J71" s="77">
        <v>0</v>
      </c>
      <c r="K71" s="77">
        <v>3</v>
      </c>
      <c r="L71" s="77">
        <v>3</v>
      </c>
      <c r="M71" s="77">
        <v>1</v>
      </c>
      <c r="N71" s="77">
        <v>0</v>
      </c>
      <c r="O71" s="77">
        <f t="shared" si="1"/>
        <v>7</v>
      </c>
    </row>
    <row r="72" spans="1:15">
      <c r="A72" s="37">
        <v>1914</v>
      </c>
      <c r="B72" s="500" t="str">
        <f>Wichtige_daten!$M$42</f>
        <v>50-59</v>
      </c>
      <c r="C72" s="499" t="str">
        <f>Wichtige_daten!$M$47</f>
        <v>40-49</v>
      </c>
      <c r="D72" s="499" t="str">
        <f t="shared" ref="D72:D77" si="23">$E$56</f>
        <v>40-49</v>
      </c>
      <c r="E72" s="501" t="str">
        <f>Wichtige_daten!$M$45</f>
        <v>50-59</v>
      </c>
      <c r="F72" s="499" t="str">
        <f t="shared" si="22"/>
        <v>40-49</v>
      </c>
      <c r="G72" s="499" t="str">
        <f t="shared" ref="G72:G93" si="24">$G$71</f>
        <v>40-49</v>
      </c>
      <c r="H72" s="501" t="str">
        <f>$B$64</f>
        <v>50-59</v>
      </c>
      <c r="I72" s="492"/>
      <c r="J72" s="77">
        <v>0</v>
      </c>
      <c r="K72" s="77">
        <v>4</v>
      </c>
      <c r="L72" s="77">
        <v>3</v>
      </c>
      <c r="M72" s="77">
        <v>0</v>
      </c>
      <c r="N72" s="77">
        <v>0</v>
      </c>
      <c r="O72" s="77">
        <f t="shared" ref="O72:O135" si="25">SUM(J72:N72)</f>
        <v>7</v>
      </c>
    </row>
    <row r="73" spans="1:15">
      <c r="A73" s="37">
        <v>1915</v>
      </c>
      <c r="B73" s="501" t="str">
        <f>$B$72</f>
        <v>50-59</v>
      </c>
      <c r="C73" s="499" t="str">
        <f>$C$72</f>
        <v>40-49</v>
      </c>
      <c r="D73" s="499" t="str">
        <f t="shared" si="23"/>
        <v>40-49</v>
      </c>
      <c r="E73" s="501" t="str">
        <f>$E$72</f>
        <v>50-59</v>
      </c>
      <c r="F73" s="498" t="str">
        <f t="shared" si="22"/>
        <v>40-49</v>
      </c>
      <c r="G73" s="499" t="str">
        <f t="shared" si="24"/>
        <v>40-49</v>
      </c>
      <c r="H73" s="501" t="str">
        <f>$B$64</f>
        <v>50-59</v>
      </c>
      <c r="I73" s="492"/>
      <c r="J73" s="77">
        <v>0</v>
      </c>
      <c r="K73" s="77">
        <v>4</v>
      </c>
      <c r="L73" s="77">
        <v>3</v>
      </c>
      <c r="M73" s="77">
        <v>0</v>
      </c>
      <c r="N73" s="77">
        <v>0</v>
      </c>
      <c r="O73" s="77">
        <f t="shared" si="25"/>
        <v>7</v>
      </c>
    </row>
    <row r="74" spans="1:15">
      <c r="A74" s="37">
        <v>1916</v>
      </c>
      <c r="B74" s="501" t="str">
        <f>$B$72</f>
        <v>50-59</v>
      </c>
      <c r="C74" s="499" t="str">
        <f>$C$72</f>
        <v>40-49</v>
      </c>
      <c r="D74" s="499" t="str">
        <f t="shared" si="23"/>
        <v>40-49</v>
      </c>
      <c r="E74" s="500" t="str">
        <f>$E$72</f>
        <v>50-59</v>
      </c>
      <c r="F74" s="499" t="str">
        <f t="shared" si="22"/>
        <v>40-49</v>
      </c>
      <c r="G74" s="499" t="str">
        <f t="shared" si="24"/>
        <v>40-49</v>
      </c>
      <c r="H74" s="501" t="str">
        <f>$B$64</f>
        <v>50-59</v>
      </c>
      <c r="I74" s="492"/>
      <c r="J74" s="77">
        <v>0</v>
      </c>
      <c r="K74" s="77">
        <v>4</v>
      </c>
      <c r="L74" s="77">
        <v>3</v>
      </c>
      <c r="M74" s="77">
        <v>0</v>
      </c>
      <c r="N74" s="77">
        <v>0</v>
      </c>
      <c r="O74" s="77">
        <f t="shared" si="25"/>
        <v>7</v>
      </c>
    </row>
    <row r="75" spans="1:15">
      <c r="A75" s="37">
        <v>1917</v>
      </c>
      <c r="B75" s="501" t="str">
        <f>$B$72</f>
        <v>50-59</v>
      </c>
      <c r="C75" s="499" t="str">
        <f>$C$72</f>
        <v>40-49</v>
      </c>
      <c r="D75" s="499" t="str">
        <f t="shared" si="23"/>
        <v>40-49</v>
      </c>
      <c r="E75" s="501" t="str">
        <f>$E$72</f>
        <v>50-59</v>
      </c>
      <c r="F75" s="499" t="str">
        <f t="shared" si="22"/>
        <v>40-49</v>
      </c>
      <c r="G75" s="498" t="str">
        <f t="shared" si="24"/>
        <v>40-49</v>
      </c>
      <c r="H75" s="501" t="str">
        <f>$B$64</f>
        <v>50-59</v>
      </c>
      <c r="I75" s="492"/>
      <c r="J75" s="77">
        <v>0</v>
      </c>
      <c r="K75" s="77">
        <v>4</v>
      </c>
      <c r="L75" s="77">
        <v>3</v>
      </c>
      <c r="M75" s="77">
        <v>0</v>
      </c>
      <c r="N75" s="77">
        <v>0</v>
      </c>
      <c r="O75" s="77">
        <f t="shared" si="25"/>
        <v>7</v>
      </c>
    </row>
    <row r="76" spans="1:15">
      <c r="A76" s="37">
        <v>1918</v>
      </c>
      <c r="B76" s="498" t="str">
        <f>$C$72</f>
        <v>40-49</v>
      </c>
      <c r="C76" s="504" t="str">
        <f>Wichtige_daten!$M$48</f>
        <v>70-79</v>
      </c>
      <c r="D76" s="499" t="str">
        <f t="shared" si="23"/>
        <v>40-49</v>
      </c>
      <c r="E76" s="501" t="str">
        <f>$E$72</f>
        <v>50-59</v>
      </c>
      <c r="F76" s="499" t="str">
        <f t="shared" si="22"/>
        <v>40-49</v>
      </c>
      <c r="G76" s="499" t="str">
        <f t="shared" si="24"/>
        <v>40-49</v>
      </c>
      <c r="H76" s="501" t="str">
        <f>Wichtige_daten!$M$49</f>
        <v>50-59</v>
      </c>
      <c r="I76" s="492"/>
      <c r="J76" s="77">
        <v>0</v>
      </c>
      <c r="K76" s="77">
        <v>4</v>
      </c>
      <c r="L76" s="77">
        <v>2</v>
      </c>
      <c r="M76" s="77">
        <v>0</v>
      </c>
      <c r="N76" s="77">
        <v>1</v>
      </c>
      <c r="O76" s="77">
        <f t="shared" si="25"/>
        <v>7</v>
      </c>
    </row>
    <row r="77" spans="1:15">
      <c r="A77" s="37">
        <v>1919</v>
      </c>
      <c r="B77" s="499" t="str">
        <f>$C$72</f>
        <v>40-49</v>
      </c>
      <c r="C77" s="508" t="str">
        <f>$C$76</f>
        <v>70-79</v>
      </c>
      <c r="D77" s="499" t="str">
        <f t="shared" si="23"/>
        <v>40-49</v>
      </c>
      <c r="E77" s="501" t="str">
        <f>$E$72</f>
        <v>50-59</v>
      </c>
      <c r="F77" s="499" t="str">
        <f t="shared" si="22"/>
        <v>40-49</v>
      </c>
      <c r="G77" s="499" t="str">
        <f t="shared" si="24"/>
        <v>40-49</v>
      </c>
      <c r="H77" s="501" t="str">
        <f t="shared" ref="H77:H87" si="26">$H$76</f>
        <v>50-59</v>
      </c>
      <c r="I77" s="492"/>
      <c r="J77" s="77">
        <v>0</v>
      </c>
      <c r="K77" s="77">
        <v>4</v>
      </c>
      <c r="L77" s="77">
        <v>2</v>
      </c>
      <c r="M77" s="77">
        <v>0</v>
      </c>
      <c r="N77" s="77">
        <v>1</v>
      </c>
      <c r="O77" s="77">
        <f t="shared" si="25"/>
        <v>7</v>
      </c>
    </row>
    <row r="78" spans="1:15">
      <c r="A78" s="37">
        <v>1920</v>
      </c>
      <c r="B78" s="498" t="str">
        <f>Wichtige_daten!$M$43</f>
        <v>40-49</v>
      </c>
      <c r="C78" s="505" t="str">
        <f>Wichtige_daten!$M$51</f>
        <v>60-69</v>
      </c>
      <c r="D78" s="501" t="str">
        <f>Wichtige_daten!$M$53</f>
        <v>50-59</v>
      </c>
      <c r="E78" s="499" t="str">
        <f>Wichtige_daten!$M$50</f>
        <v>40-49</v>
      </c>
      <c r="F78" s="499" t="str">
        <f>Wichtige_daten!$M$52</f>
        <v>40-49</v>
      </c>
      <c r="G78" s="499" t="str">
        <f t="shared" si="24"/>
        <v>40-49</v>
      </c>
      <c r="H78" s="501" t="str">
        <f t="shared" si="26"/>
        <v>50-59</v>
      </c>
      <c r="I78" s="492"/>
      <c r="J78" s="77">
        <v>0</v>
      </c>
      <c r="K78" s="77">
        <v>4</v>
      </c>
      <c r="L78" s="77">
        <v>2</v>
      </c>
      <c r="M78" s="77">
        <v>1</v>
      </c>
      <c r="N78" s="77">
        <v>0</v>
      </c>
      <c r="O78" s="77">
        <f t="shared" si="25"/>
        <v>7</v>
      </c>
    </row>
    <row r="79" spans="1:15">
      <c r="A79" s="37">
        <v>1921</v>
      </c>
      <c r="B79" s="499" t="str">
        <f t="shared" ref="B79:B98" si="27">$B$78</f>
        <v>40-49</v>
      </c>
      <c r="C79" s="505" t="str">
        <f t="shared" ref="C79:C86" si="28">$C$78</f>
        <v>60-69</v>
      </c>
      <c r="D79" s="501" t="str">
        <f t="shared" ref="D79:D92" si="29">$D$78</f>
        <v>50-59</v>
      </c>
      <c r="E79" s="499" t="str">
        <f t="shared" ref="E79:E87" si="30">$E$78</f>
        <v>40-49</v>
      </c>
      <c r="F79" s="499" t="str">
        <f t="shared" ref="F79:F92" si="31">$F$78</f>
        <v>40-49</v>
      </c>
      <c r="G79" s="498" t="str">
        <f t="shared" si="24"/>
        <v>40-49</v>
      </c>
      <c r="H79" s="501" t="str">
        <f t="shared" si="26"/>
        <v>50-59</v>
      </c>
      <c r="I79" s="492"/>
      <c r="J79" s="77">
        <v>0</v>
      </c>
      <c r="K79" s="77">
        <v>4</v>
      </c>
      <c r="L79" s="77">
        <v>2</v>
      </c>
      <c r="M79" s="77">
        <v>1</v>
      </c>
      <c r="N79" s="77">
        <v>0</v>
      </c>
      <c r="O79" s="77">
        <f t="shared" si="25"/>
        <v>7</v>
      </c>
    </row>
    <row r="80" spans="1:15">
      <c r="A80" s="37">
        <v>1922</v>
      </c>
      <c r="B80" s="499" t="str">
        <f t="shared" si="27"/>
        <v>40-49</v>
      </c>
      <c r="C80" s="505" t="str">
        <f t="shared" si="28"/>
        <v>60-69</v>
      </c>
      <c r="D80" s="501" t="str">
        <f t="shared" si="29"/>
        <v>50-59</v>
      </c>
      <c r="E80" s="499" t="str">
        <f t="shared" si="30"/>
        <v>40-49</v>
      </c>
      <c r="F80" s="499" t="str">
        <f t="shared" si="31"/>
        <v>40-49</v>
      </c>
      <c r="G80" s="499" t="str">
        <f t="shared" si="24"/>
        <v>40-49</v>
      </c>
      <c r="H80" s="500" t="str">
        <f t="shared" si="26"/>
        <v>50-59</v>
      </c>
      <c r="I80" s="492"/>
      <c r="J80" s="77">
        <v>0</v>
      </c>
      <c r="K80" s="77">
        <v>4</v>
      </c>
      <c r="L80" s="77">
        <v>2</v>
      </c>
      <c r="M80" s="77">
        <v>1</v>
      </c>
      <c r="N80" s="77">
        <v>0</v>
      </c>
      <c r="O80" s="77">
        <f t="shared" si="25"/>
        <v>7</v>
      </c>
    </row>
    <row r="81" spans="1:15">
      <c r="A81" s="37">
        <v>1923</v>
      </c>
      <c r="B81" s="499" t="str">
        <f t="shared" si="27"/>
        <v>40-49</v>
      </c>
      <c r="C81" s="505" t="str">
        <f t="shared" si="28"/>
        <v>60-69</v>
      </c>
      <c r="D81" s="501" t="str">
        <f t="shared" si="29"/>
        <v>50-59</v>
      </c>
      <c r="E81" s="498" t="str">
        <f t="shared" si="30"/>
        <v>40-49</v>
      </c>
      <c r="F81" s="499" t="str">
        <f t="shared" si="31"/>
        <v>40-49</v>
      </c>
      <c r="G81" s="499" t="str">
        <f t="shared" si="24"/>
        <v>40-49</v>
      </c>
      <c r="H81" s="501" t="str">
        <f t="shared" si="26"/>
        <v>50-59</v>
      </c>
      <c r="I81" s="492"/>
      <c r="J81" s="77">
        <v>0</v>
      </c>
      <c r="K81" s="77">
        <v>4</v>
      </c>
      <c r="L81" s="77">
        <v>2</v>
      </c>
      <c r="M81" s="77">
        <v>1</v>
      </c>
      <c r="N81" s="77">
        <v>0</v>
      </c>
      <c r="O81" s="77">
        <f t="shared" si="25"/>
        <v>7</v>
      </c>
    </row>
    <row r="82" spans="1:15">
      <c r="A82" s="37">
        <v>1924</v>
      </c>
      <c r="B82" s="499" t="str">
        <f t="shared" si="27"/>
        <v>40-49</v>
      </c>
      <c r="C82" s="506" t="str">
        <f t="shared" si="28"/>
        <v>60-69</v>
      </c>
      <c r="D82" s="501" t="str">
        <f t="shared" si="29"/>
        <v>50-59</v>
      </c>
      <c r="E82" s="499" t="str">
        <f t="shared" si="30"/>
        <v>40-49</v>
      </c>
      <c r="F82" s="499" t="str">
        <f t="shared" si="31"/>
        <v>40-49</v>
      </c>
      <c r="G82" s="499" t="str">
        <f t="shared" si="24"/>
        <v>40-49</v>
      </c>
      <c r="H82" s="501" t="str">
        <f t="shared" si="26"/>
        <v>50-59</v>
      </c>
      <c r="I82" s="492"/>
      <c r="J82" s="77">
        <v>0</v>
      </c>
      <c r="K82" s="77">
        <v>4</v>
      </c>
      <c r="L82" s="77">
        <v>2</v>
      </c>
      <c r="M82" s="77">
        <v>1</v>
      </c>
      <c r="N82" s="77">
        <v>0</v>
      </c>
      <c r="O82" s="77">
        <f t="shared" si="25"/>
        <v>7</v>
      </c>
    </row>
    <row r="83" spans="1:15">
      <c r="A83" s="37">
        <v>1925</v>
      </c>
      <c r="B83" s="499" t="str">
        <f t="shared" si="27"/>
        <v>40-49</v>
      </c>
      <c r="C83" s="505" t="str">
        <f t="shared" si="28"/>
        <v>60-69</v>
      </c>
      <c r="D83" s="501" t="str">
        <f t="shared" si="29"/>
        <v>50-59</v>
      </c>
      <c r="E83" s="499" t="str">
        <f t="shared" si="30"/>
        <v>40-49</v>
      </c>
      <c r="F83" s="498" t="str">
        <f t="shared" si="31"/>
        <v>40-49</v>
      </c>
      <c r="G83" s="499" t="str">
        <f t="shared" si="24"/>
        <v>40-49</v>
      </c>
      <c r="H83" s="501" t="str">
        <f t="shared" si="26"/>
        <v>50-59</v>
      </c>
      <c r="I83" s="492"/>
      <c r="J83" s="77">
        <v>0</v>
      </c>
      <c r="K83" s="77">
        <v>4</v>
      </c>
      <c r="L83" s="77">
        <v>2</v>
      </c>
      <c r="M83" s="77">
        <v>1</v>
      </c>
      <c r="N83" s="77">
        <v>0</v>
      </c>
      <c r="O83" s="77">
        <f t="shared" si="25"/>
        <v>7</v>
      </c>
    </row>
    <row r="84" spans="1:15">
      <c r="A84" s="37">
        <v>1926</v>
      </c>
      <c r="B84" s="499" t="str">
        <f t="shared" si="27"/>
        <v>40-49</v>
      </c>
      <c r="C84" s="505" t="str">
        <f t="shared" si="28"/>
        <v>60-69</v>
      </c>
      <c r="D84" s="500" t="str">
        <f t="shared" si="29"/>
        <v>50-59</v>
      </c>
      <c r="E84" s="499" t="str">
        <f t="shared" si="30"/>
        <v>40-49</v>
      </c>
      <c r="F84" s="499" t="str">
        <f t="shared" si="31"/>
        <v>40-49</v>
      </c>
      <c r="G84" s="499" t="str">
        <f t="shared" si="24"/>
        <v>40-49</v>
      </c>
      <c r="H84" s="501" t="str">
        <f t="shared" si="26"/>
        <v>50-59</v>
      </c>
      <c r="I84" s="492"/>
      <c r="J84" s="77">
        <v>0</v>
      </c>
      <c r="K84" s="77">
        <v>4</v>
      </c>
      <c r="L84" s="77">
        <v>2</v>
      </c>
      <c r="M84" s="77">
        <v>1</v>
      </c>
      <c r="N84" s="77">
        <v>0</v>
      </c>
      <c r="O84" s="77">
        <f t="shared" si="25"/>
        <v>7</v>
      </c>
    </row>
    <row r="85" spans="1:15">
      <c r="A85" s="37">
        <v>1927</v>
      </c>
      <c r="B85" s="498" t="str">
        <f t="shared" si="27"/>
        <v>40-49</v>
      </c>
      <c r="C85" s="505" t="str">
        <f t="shared" si="28"/>
        <v>60-69</v>
      </c>
      <c r="D85" s="501" t="str">
        <f t="shared" si="29"/>
        <v>50-59</v>
      </c>
      <c r="E85" s="499" t="str">
        <f t="shared" si="30"/>
        <v>40-49</v>
      </c>
      <c r="F85" s="499" t="str">
        <f t="shared" si="31"/>
        <v>40-49</v>
      </c>
      <c r="G85" s="499" t="str">
        <f t="shared" si="24"/>
        <v>40-49</v>
      </c>
      <c r="H85" s="501" t="str">
        <f t="shared" si="26"/>
        <v>50-59</v>
      </c>
      <c r="I85" s="492"/>
      <c r="J85" s="77">
        <v>0</v>
      </c>
      <c r="K85" s="77">
        <v>4</v>
      </c>
      <c r="L85" s="77">
        <v>2</v>
      </c>
      <c r="M85" s="77">
        <v>1</v>
      </c>
      <c r="N85" s="77">
        <v>0</v>
      </c>
      <c r="O85" s="77">
        <f t="shared" si="25"/>
        <v>7</v>
      </c>
    </row>
    <row r="86" spans="1:15">
      <c r="A86" s="37">
        <v>1928</v>
      </c>
      <c r="B86" s="499" t="str">
        <f t="shared" si="27"/>
        <v>40-49</v>
      </c>
      <c r="C86" s="505" t="str">
        <f t="shared" si="28"/>
        <v>60-69</v>
      </c>
      <c r="D86" s="501" t="str">
        <f t="shared" si="29"/>
        <v>50-59</v>
      </c>
      <c r="E86" s="499" t="str">
        <f t="shared" si="30"/>
        <v>40-49</v>
      </c>
      <c r="F86" s="499" t="str">
        <f t="shared" si="31"/>
        <v>40-49</v>
      </c>
      <c r="G86" s="498" t="str">
        <f t="shared" si="24"/>
        <v>40-49</v>
      </c>
      <c r="H86" s="501" t="str">
        <f t="shared" si="26"/>
        <v>50-59</v>
      </c>
      <c r="I86" s="492"/>
      <c r="J86" s="77">
        <v>0</v>
      </c>
      <c r="K86" s="77">
        <v>4</v>
      </c>
      <c r="L86" s="77">
        <v>2</v>
      </c>
      <c r="M86" s="77">
        <v>1</v>
      </c>
      <c r="N86" s="77">
        <v>0</v>
      </c>
      <c r="O86" s="77">
        <f t="shared" si="25"/>
        <v>7</v>
      </c>
    </row>
    <row r="87" spans="1:15">
      <c r="A87" s="37">
        <v>1929</v>
      </c>
      <c r="B87" s="499" t="str">
        <f t="shared" si="27"/>
        <v>40-49</v>
      </c>
      <c r="C87" s="503" t="str">
        <f>Wichtige_daten!$M$54</f>
        <v>30-39</v>
      </c>
      <c r="D87" s="501" t="str">
        <f t="shared" si="29"/>
        <v>50-59</v>
      </c>
      <c r="E87" s="499" t="str">
        <f t="shared" si="30"/>
        <v>40-49</v>
      </c>
      <c r="F87" s="499" t="str">
        <f t="shared" si="31"/>
        <v>40-49</v>
      </c>
      <c r="G87" s="499" t="str">
        <f t="shared" si="24"/>
        <v>40-49</v>
      </c>
      <c r="H87" s="500" t="str">
        <f t="shared" si="26"/>
        <v>50-59</v>
      </c>
      <c r="I87" s="492"/>
      <c r="J87" s="77">
        <v>1</v>
      </c>
      <c r="K87" s="77">
        <v>4</v>
      </c>
      <c r="L87" s="77">
        <v>2</v>
      </c>
      <c r="M87" s="77">
        <v>0</v>
      </c>
      <c r="N87" s="77">
        <v>0</v>
      </c>
      <c r="O87" s="77">
        <f t="shared" si="25"/>
        <v>7</v>
      </c>
    </row>
    <row r="88" spans="1:15">
      <c r="A88" s="37">
        <v>1930</v>
      </c>
      <c r="B88" s="499" t="str">
        <f t="shared" si="27"/>
        <v>40-49</v>
      </c>
      <c r="C88" s="501" t="str">
        <f>Wichtige_daten!$M$56</f>
        <v>50-59</v>
      </c>
      <c r="D88" s="501" t="str">
        <f t="shared" si="29"/>
        <v>50-59</v>
      </c>
      <c r="E88" s="499" t="str">
        <f>Wichtige_daten!$M$55</f>
        <v>40-49</v>
      </c>
      <c r="F88" s="498" t="str">
        <f t="shared" si="31"/>
        <v>40-49</v>
      </c>
      <c r="G88" s="499" t="str">
        <f t="shared" si="24"/>
        <v>40-49</v>
      </c>
      <c r="H88" s="503" t="str">
        <f t="shared" ref="H88:H98" si="32">$C$87</f>
        <v>30-39</v>
      </c>
      <c r="I88" s="492"/>
      <c r="J88" s="77">
        <v>1</v>
      </c>
      <c r="K88" s="77">
        <v>4</v>
      </c>
      <c r="L88" s="77">
        <v>2</v>
      </c>
      <c r="M88" s="77">
        <v>0</v>
      </c>
      <c r="N88" s="77">
        <v>0</v>
      </c>
      <c r="O88" s="77">
        <f t="shared" si="25"/>
        <v>7</v>
      </c>
    </row>
    <row r="89" spans="1:15">
      <c r="A89" s="37">
        <v>1931</v>
      </c>
      <c r="B89" s="499" t="str">
        <f t="shared" si="27"/>
        <v>40-49</v>
      </c>
      <c r="C89" s="501" t="str">
        <f>$C$88</f>
        <v>50-59</v>
      </c>
      <c r="D89" s="500" t="str">
        <f t="shared" si="29"/>
        <v>50-59</v>
      </c>
      <c r="E89" s="499" t="str">
        <f t="shared" ref="E89:E98" si="33">$E$88</f>
        <v>40-49</v>
      </c>
      <c r="F89" s="499" t="str">
        <f t="shared" si="31"/>
        <v>40-49</v>
      </c>
      <c r="G89" s="499" t="str">
        <f t="shared" si="24"/>
        <v>40-49</v>
      </c>
      <c r="H89" s="503" t="str">
        <f t="shared" si="32"/>
        <v>30-39</v>
      </c>
      <c r="I89" s="492"/>
      <c r="J89" s="77">
        <v>1</v>
      </c>
      <c r="K89" s="77">
        <v>4</v>
      </c>
      <c r="L89" s="77">
        <v>2</v>
      </c>
      <c r="M89" s="77">
        <v>0</v>
      </c>
      <c r="N89" s="77">
        <v>0</v>
      </c>
      <c r="O89" s="77">
        <f t="shared" si="25"/>
        <v>7</v>
      </c>
    </row>
    <row r="90" spans="1:15">
      <c r="A90" s="37">
        <v>1932</v>
      </c>
      <c r="B90" s="498" t="str">
        <f t="shared" si="27"/>
        <v>40-49</v>
      </c>
      <c r="C90" s="501" t="str">
        <f>$C$88</f>
        <v>50-59</v>
      </c>
      <c r="D90" s="501" t="str">
        <f t="shared" si="29"/>
        <v>50-59</v>
      </c>
      <c r="E90" s="499" t="str">
        <f t="shared" si="33"/>
        <v>40-49</v>
      </c>
      <c r="F90" s="499" t="str">
        <f t="shared" si="31"/>
        <v>40-49</v>
      </c>
      <c r="G90" s="499" t="str">
        <f t="shared" si="24"/>
        <v>40-49</v>
      </c>
      <c r="H90" s="503" t="str">
        <f t="shared" si="32"/>
        <v>30-39</v>
      </c>
      <c r="I90" s="492"/>
      <c r="J90" s="77">
        <v>1</v>
      </c>
      <c r="K90" s="77">
        <v>4</v>
      </c>
      <c r="L90" s="77">
        <v>2</v>
      </c>
      <c r="M90" s="77">
        <v>0</v>
      </c>
      <c r="N90" s="77">
        <v>0</v>
      </c>
      <c r="O90" s="77">
        <f t="shared" si="25"/>
        <v>7</v>
      </c>
    </row>
    <row r="91" spans="1:15">
      <c r="A91" s="37">
        <v>1933</v>
      </c>
      <c r="B91" s="499" t="str">
        <f t="shared" si="27"/>
        <v>40-49</v>
      </c>
      <c r="C91" s="501" t="str">
        <f>$C$88</f>
        <v>50-59</v>
      </c>
      <c r="D91" s="501" t="str">
        <f t="shared" si="29"/>
        <v>50-59</v>
      </c>
      <c r="E91" s="499" t="str">
        <f t="shared" si="33"/>
        <v>40-49</v>
      </c>
      <c r="F91" s="499" t="str">
        <f t="shared" si="31"/>
        <v>40-49</v>
      </c>
      <c r="G91" s="498" t="str">
        <f t="shared" si="24"/>
        <v>40-49</v>
      </c>
      <c r="H91" s="503" t="str">
        <f t="shared" si="32"/>
        <v>30-39</v>
      </c>
      <c r="I91" s="492"/>
      <c r="J91" s="77">
        <v>1</v>
      </c>
      <c r="K91" s="77">
        <v>4</v>
      </c>
      <c r="L91" s="77">
        <v>2</v>
      </c>
      <c r="M91" s="77">
        <v>0</v>
      </c>
      <c r="N91" s="77">
        <v>0</v>
      </c>
      <c r="O91" s="77">
        <f t="shared" si="25"/>
        <v>7</v>
      </c>
    </row>
    <row r="92" spans="1:15">
      <c r="A92" s="37">
        <v>1934</v>
      </c>
      <c r="B92" s="499" t="str">
        <f t="shared" si="27"/>
        <v>40-49</v>
      </c>
      <c r="C92" s="501" t="str">
        <f>$C$88</f>
        <v>50-59</v>
      </c>
      <c r="D92" s="501" t="str">
        <f t="shared" si="29"/>
        <v>50-59</v>
      </c>
      <c r="E92" s="499" t="str">
        <f t="shared" si="33"/>
        <v>40-49</v>
      </c>
      <c r="F92" s="499" t="str">
        <f t="shared" si="31"/>
        <v>40-49</v>
      </c>
      <c r="G92" s="499" t="str">
        <f t="shared" si="24"/>
        <v>40-49</v>
      </c>
      <c r="H92" s="507" t="str">
        <f t="shared" si="32"/>
        <v>30-39</v>
      </c>
      <c r="I92" s="492"/>
      <c r="J92" s="77">
        <v>1</v>
      </c>
      <c r="K92" s="77">
        <v>4</v>
      </c>
      <c r="L92" s="77">
        <v>2</v>
      </c>
      <c r="M92" s="77">
        <v>0</v>
      </c>
      <c r="N92" s="77">
        <v>0</v>
      </c>
      <c r="O92" s="77">
        <f t="shared" si="25"/>
        <v>7</v>
      </c>
    </row>
    <row r="93" spans="1:15">
      <c r="A93" s="37">
        <v>1935</v>
      </c>
      <c r="B93" s="499" t="str">
        <f t="shared" si="27"/>
        <v>40-49</v>
      </c>
      <c r="C93" s="499" t="str">
        <f>Wichtige_daten!$M$58</f>
        <v>40-49</v>
      </c>
      <c r="D93" s="501" t="str">
        <f>Wichtige_daten!$M$57</f>
        <v>50-59</v>
      </c>
      <c r="E93" s="498" t="str">
        <f t="shared" si="33"/>
        <v>40-49</v>
      </c>
      <c r="F93" s="501" t="str">
        <f>Wichtige_daten!$M$56</f>
        <v>50-59</v>
      </c>
      <c r="G93" s="499" t="str">
        <f t="shared" si="24"/>
        <v>40-49</v>
      </c>
      <c r="H93" s="503" t="str">
        <f t="shared" si="32"/>
        <v>30-39</v>
      </c>
      <c r="I93" s="492"/>
      <c r="J93" s="77">
        <v>1</v>
      </c>
      <c r="K93" s="77">
        <v>4</v>
      </c>
      <c r="L93" s="77">
        <v>2</v>
      </c>
      <c r="M93" s="77">
        <v>0</v>
      </c>
      <c r="N93" s="77">
        <v>0</v>
      </c>
      <c r="O93" s="77">
        <f t="shared" si="25"/>
        <v>7</v>
      </c>
    </row>
    <row r="94" spans="1:15">
      <c r="A94" s="37">
        <v>1936</v>
      </c>
      <c r="B94" s="499" t="str">
        <f t="shared" si="27"/>
        <v>40-49</v>
      </c>
      <c r="C94" s="499" t="str">
        <f t="shared" ref="C94:C117" si="34">$C$93</f>
        <v>40-49</v>
      </c>
      <c r="D94" s="501" t="str">
        <f>$D$93</f>
        <v>50-59</v>
      </c>
      <c r="E94" s="499" t="str">
        <f t="shared" si="33"/>
        <v>40-49</v>
      </c>
      <c r="F94" s="500" t="str">
        <f>$F$93</f>
        <v>50-59</v>
      </c>
      <c r="G94" s="501" t="str">
        <f>Wichtige_daten!$M$59</f>
        <v>50-59</v>
      </c>
      <c r="H94" s="503" t="str">
        <f t="shared" si="32"/>
        <v>30-39</v>
      </c>
      <c r="I94" s="492"/>
      <c r="J94" s="77">
        <v>1</v>
      </c>
      <c r="K94" s="77">
        <v>3</v>
      </c>
      <c r="L94" s="77">
        <v>3</v>
      </c>
      <c r="M94" s="77">
        <v>0</v>
      </c>
      <c r="N94" s="77">
        <v>0</v>
      </c>
      <c r="O94" s="77">
        <f t="shared" si="25"/>
        <v>7</v>
      </c>
    </row>
    <row r="95" spans="1:15">
      <c r="A95" s="37">
        <v>1937</v>
      </c>
      <c r="B95" s="498" t="str">
        <f t="shared" si="27"/>
        <v>40-49</v>
      </c>
      <c r="C95" s="499" t="str">
        <f t="shared" si="34"/>
        <v>40-49</v>
      </c>
      <c r="D95" s="501" t="str">
        <f>$D$93</f>
        <v>50-59</v>
      </c>
      <c r="E95" s="499" t="str">
        <f t="shared" si="33"/>
        <v>40-49</v>
      </c>
      <c r="F95" s="501" t="str">
        <f>$F$93</f>
        <v>50-59</v>
      </c>
      <c r="G95" s="501" t="str">
        <f>$G$94</f>
        <v>50-59</v>
      </c>
      <c r="H95" s="503" t="str">
        <f t="shared" si="32"/>
        <v>30-39</v>
      </c>
      <c r="I95" s="492"/>
      <c r="J95" s="77">
        <v>1</v>
      </c>
      <c r="K95" s="77">
        <v>3</v>
      </c>
      <c r="L95" s="77">
        <v>3</v>
      </c>
      <c r="M95" s="77">
        <v>0</v>
      </c>
      <c r="N95" s="77">
        <v>0</v>
      </c>
      <c r="O95" s="77">
        <f t="shared" si="25"/>
        <v>7</v>
      </c>
    </row>
    <row r="96" spans="1:15">
      <c r="A96" s="37">
        <v>1938</v>
      </c>
      <c r="B96" s="499" t="str">
        <f t="shared" si="27"/>
        <v>40-49</v>
      </c>
      <c r="C96" s="499" t="str">
        <f t="shared" si="34"/>
        <v>40-49</v>
      </c>
      <c r="D96" s="500" t="str">
        <f>$D$93</f>
        <v>50-59</v>
      </c>
      <c r="E96" s="499" t="str">
        <f t="shared" si="33"/>
        <v>40-49</v>
      </c>
      <c r="F96" s="501" t="str">
        <f>$F$93</f>
        <v>50-59</v>
      </c>
      <c r="G96" s="501" t="str">
        <f>$G$94</f>
        <v>50-59</v>
      </c>
      <c r="H96" s="503" t="str">
        <f t="shared" si="32"/>
        <v>30-39</v>
      </c>
      <c r="I96" s="492"/>
      <c r="J96" s="77">
        <v>1</v>
      </c>
      <c r="K96" s="77">
        <v>3</v>
      </c>
      <c r="L96" s="77">
        <v>3</v>
      </c>
      <c r="M96" s="77">
        <v>0</v>
      </c>
      <c r="N96" s="77">
        <v>0</v>
      </c>
      <c r="O96" s="77">
        <f t="shared" si="25"/>
        <v>7</v>
      </c>
    </row>
    <row r="97" spans="1:15">
      <c r="A97" s="37">
        <v>1939</v>
      </c>
      <c r="B97" s="499" t="str">
        <f t="shared" si="27"/>
        <v>40-49</v>
      </c>
      <c r="C97" s="498" t="str">
        <f t="shared" si="34"/>
        <v>40-49</v>
      </c>
      <c r="D97" s="501" t="str">
        <f>$D$93</f>
        <v>50-59</v>
      </c>
      <c r="E97" s="499" t="str">
        <f t="shared" si="33"/>
        <v>40-49</v>
      </c>
      <c r="F97" s="505" t="str">
        <f>Wichtige_daten!$M$60</f>
        <v>60-69</v>
      </c>
      <c r="G97" s="501" t="str">
        <f>$G$94</f>
        <v>50-59</v>
      </c>
      <c r="H97" s="503" t="str">
        <f t="shared" si="32"/>
        <v>30-39</v>
      </c>
      <c r="I97" s="492"/>
      <c r="J97" s="77">
        <v>1</v>
      </c>
      <c r="K97" s="77">
        <v>3</v>
      </c>
      <c r="L97" s="77">
        <v>2</v>
      </c>
      <c r="M97" s="77">
        <v>1</v>
      </c>
      <c r="N97" s="77">
        <v>0</v>
      </c>
      <c r="O97" s="77">
        <f t="shared" si="25"/>
        <v>7</v>
      </c>
    </row>
    <row r="98" spans="1:15">
      <c r="A98" s="37">
        <v>1940</v>
      </c>
      <c r="B98" s="499" t="str">
        <f t="shared" si="27"/>
        <v>40-49</v>
      </c>
      <c r="C98" s="499" t="str">
        <f t="shared" si="34"/>
        <v>40-49</v>
      </c>
      <c r="D98" s="501" t="str">
        <f>$D$93</f>
        <v>50-59</v>
      </c>
      <c r="E98" s="499" t="str">
        <f t="shared" si="33"/>
        <v>40-49</v>
      </c>
      <c r="F98" s="505" t="str">
        <f>$F$97</f>
        <v>60-69</v>
      </c>
      <c r="G98" s="501" t="str">
        <f>$G$94</f>
        <v>50-59</v>
      </c>
      <c r="H98" s="507" t="str">
        <f t="shared" si="32"/>
        <v>30-39</v>
      </c>
      <c r="I98" s="492"/>
      <c r="J98" s="77">
        <v>1</v>
      </c>
      <c r="K98" s="77">
        <v>3</v>
      </c>
      <c r="L98" s="77">
        <v>2</v>
      </c>
      <c r="M98" s="77">
        <v>1</v>
      </c>
      <c r="N98" s="77">
        <v>0</v>
      </c>
      <c r="O98" s="77">
        <f t="shared" si="25"/>
        <v>7</v>
      </c>
    </row>
    <row r="99" spans="1:15">
      <c r="A99" s="37">
        <v>1941</v>
      </c>
      <c r="B99" s="503" t="str">
        <f>$C$87</f>
        <v>30-39</v>
      </c>
      <c r="C99" s="499" t="str">
        <f t="shared" si="34"/>
        <v>40-49</v>
      </c>
      <c r="D99" s="501" t="str">
        <f>Wichtige_daten!$M$63</f>
        <v>50-59</v>
      </c>
      <c r="E99" s="499" t="str">
        <f>Wichtige_daten!$M$64</f>
        <v>40-49</v>
      </c>
      <c r="F99" s="506" t="str">
        <f>$F$97</f>
        <v>60-69</v>
      </c>
      <c r="G99" s="501" t="str">
        <f>Wichtige_daten!$M$62</f>
        <v>50-59</v>
      </c>
      <c r="H99" s="501" t="str">
        <f>Wichtige_daten!$M$61</f>
        <v>50-59</v>
      </c>
      <c r="I99" s="492"/>
      <c r="J99" s="77">
        <v>1</v>
      </c>
      <c r="K99" s="77">
        <v>2</v>
      </c>
      <c r="L99" s="77">
        <v>3</v>
      </c>
      <c r="M99" s="77">
        <v>1</v>
      </c>
      <c r="N99" s="77">
        <v>0</v>
      </c>
      <c r="O99" s="77">
        <f t="shared" si="25"/>
        <v>7</v>
      </c>
    </row>
    <row r="100" spans="1:15">
      <c r="A100" s="37">
        <v>1942</v>
      </c>
      <c r="B100" s="503" t="str">
        <f>$C$87</f>
        <v>30-39</v>
      </c>
      <c r="C100" s="498" t="str">
        <f t="shared" si="34"/>
        <v>40-49</v>
      </c>
      <c r="D100" s="501" t="str">
        <f t="shared" ref="D100:D109" si="35">$D$99</f>
        <v>50-59</v>
      </c>
      <c r="E100" s="499" t="str">
        <f t="shared" ref="E100:E112" si="36">$E$99</f>
        <v>40-49</v>
      </c>
      <c r="F100" s="505" t="str">
        <f>$F$97</f>
        <v>60-69</v>
      </c>
      <c r="G100" s="501" t="str">
        <f t="shared" ref="G100:G105" si="37">$G$99</f>
        <v>50-59</v>
      </c>
      <c r="H100" s="501" t="str">
        <f t="shared" ref="H100:H108" si="38">$H$99</f>
        <v>50-59</v>
      </c>
      <c r="I100" s="492"/>
      <c r="J100" s="77">
        <v>1</v>
      </c>
      <c r="K100" s="77">
        <v>2</v>
      </c>
      <c r="L100" s="77">
        <v>3</v>
      </c>
      <c r="M100" s="77">
        <v>1</v>
      </c>
      <c r="N100" s="77">
        <v>0</v>
      </c>
      <c r="O100" s="77">
        <f t="shared" si="25"/>
        <v>7</v>
      </c>
    </row>
    <row r="101" spans="1:15">
      <c r="A101" s="37">
        <v>1943</v>
      </c>
      <c r="B101" s="503" t="str">
        <f>$C$87</f>
        <v>30-39</v>
      </c>
      <c r="C101" s="499" t="str">
        <f t="shared" si="34"/>
        <v>40-49</v>
      </c>
      <c r="D101" s="501" t="str">
        <f t="shared" si="35"/>
        <v>50-59</v>
      </c>
      <c r="E101" s="499" t="str">
        <f t="shared" si="36"/>
        <v>40-49</v>
      </c>
      <c r="F101" s="505" t="str">
        <f>$F$97</f>
        <v>60-69</v>
      </c>
      <c r="G101" s="501" t="str">
        <f t="shared" si="37"/>
        <v>50-59</v>
      </c>
      <c r="H101" s="500" t="str">
        <f t="shared" si="38"/>
        <v>50-59</v>
      </c>
      <c r="I101" s="492"/>
      <c r="J101" s="77">
        <v>1</v>
      </c>
      <c r="K101" s="77">
        <v>2</v>
      </c>
      <c r="L101" s="77">
        <v>3</v>
      </c>
      <c r="M101" s="77">
        <v>1</v>
      </c>
      <c r="N101" s="77">
        <v>0</v>
      </c>
      <c r="O101" s="77">
        <f t="shared" si="25"/>
        <v>7</v>
      </c>
    </row>
    <row r="102" spans="1:15">
      <c r="A102" s="37">
        <v>1944</v>
      </c>
      <c r="B102" s="503" t="str">
        <f>$C$87</f>
        <v>30-39</v>
      </c>
      <c r="C102" s="499" t="str">
        <f t="shared" si="34"/>
        <v>40-49</v>
      </c>
      <c r="D102" s="501" t="str">
        <f t="shared" si="35"/>
        <v>50-59</v>
      </c>
      <c r="E102" s="499" t="str">
        <f t="shared" si="36"/>
        <v>40-49</v>
      </c>
      <c r="F102" s="501" t="str">
        <f>Wichtige_daten!$M$65</f>
        <v>50-59</v>
      </c>
      <c r="G102" s="500" t="str">
        <f t="shared" si="37"/>
        <v>50-59</v>
      </c>
      <c r="H102" s="501" t="str">
        <f t="shared" si="38"/>
        <v>50-59</v>
      </c>
      <c r="I102" s="492"/>
      <c r="J102" s="77">
        <v>1</v>
      </c>
      <c r="K102" s="77">
        <v>2</v>
      </c>
      <c r="L102" s="77">
        <v>4</v>
      </c>
      <c r="M102" s="77">
        <v>0</v>
      </c>
      <c r="N102" s="77">
        <v>0</v>
      </c>
      <c r="O102" s="77">
        <f t="shared" si="25"/>
        <v>7</v>
      </c>
    </row>
    <row r="103" spans="1:15">
      <c r="A103" s="37">
        <v>1945</v>
      </c>
      <c r="B103" s="499" t="str">
        <f>Wichtige_daten!$M$66</f>
        <v>40-49</v>
      </c>
      <c r="C103" s="499" t="str">
        <f t="shared" si="34"/>
        <v>40-49</v>
      </c>
      <c r="D103" s="500" t="str">
        <f t="shared" si="35"/>
        <v>50-59</v>
      </c>
      <c r="E103" s="499" t="str">
        <f t="shared" si="36"/>
        <v>40-49</v>
      </c>
      <c r="F103" s="501" t="str">
        <f t="shared" ref="F103:F109" si="39">$F$102</f>
        <v>50-59</v>
      </c>
      <c r="G103" s="501" t="str">
        <f t="shared" si="37"/>
        <v>50-59</v>
      </c>
      <c r="H103" s="501" t="str">
        <f t="shared" si="38"/>
        <v>50-59</v>
      </c>
      <c r="I103" s="492"/>
      <c r="J103" s="77">
        <v>0</v>
      </c>
      <c r="K103" s="77">
        <v>3</v>
      </c>
      <c r="L103" s="77">
        <v>4</v>
      </c>
      <c r="M103" s="77">
        <v>0</v>
      </c>
      <c r="N103" s="77">
        <v>0</v>
      </c>
      <c r="O103" s="77">
        <f t="shared" si="25"/>
        <v>7</v>
      </c>
    </row>
    <row r="104" spans="1:15">
      <c r="A104" s="37">
        <v>1946</v>
      </c>
      <c r="B104" s="499" t="str">
        <f t="shared" ref="B104:B119" si="40">$B$103</f>
        <v>40-49</v>
      </c>
      <c r="C104" s="499" t="str">
        <f t="shared" si="34"/>
        <v>40-49</v>
      </c>
      <c r="D104" s="501" t="str">
        <f t="shared" si="35"/>
        <v>50-59</v>
      </c>
      <c r="E104" s="498" t="str">
        <f t="shared" si="36"/>
        <v>40-49</v>
      </c>
      <c r="F104" s="501" t="str">
        <f t="shared" si="39"/>
        <v>50-59</v>
      </c>
      <c r="G104" s="501" t="str">
        <f t="shared" si="37"/>
        <v>50-59</v>
      </c>
      <c r="H104" s="501" t="str">
        <f t="shared" si="38"/>
        <v>50-59</v>
      </c>
      <c r="I104" s="492"/>
      <c r="J104" s="77">
        <v>0</v>
      </c>
      <c r="K104" s="77">
        <v>3</v>
      </c>
      <c r="L104" s="77">
        <v>4</v>
      </c>
      <c r="M104" s="77">
        <v>0</v>
      </c>
      <c r="N104" s="77">
        <v>0</v>
      </c>
      <c r="O104" s="77">
        <f t="shared" si="25"/>
        <v>7</v>
      </c>
    </row>
    <row r="105" spans="1:15">
      <c r="A105" s="37">
        <v>1947</v>
      </c>
      <c r="B105" s="499" t="str">
        <f t="shared" si="40"/>
        <v>40-49</v>
      </c>
      <c r="C105" s="498" t="str">
        <f t="shared" si="34"/>
        <v>40-49</v>
      </c>
      <c r="D105" s="501" t="str">
        <f t="shared" si="35"/>
        <v>50-59</v>
      </c>
      <c r="E105" s="499" t="str">
        <f t="shared" si="36"/>
        <v>40-49</v>
      </c>
      <c r="F105" s="501" t="str">
        <f t="shared" si="39"/>
        <v>50-59</v>
      </c>
      <c r="G105" s="501" t="str">
        <f t="shared" si="37"/>
        <v>50-59</v>
      </c>
      <c r="H105" s="501" t="str">
        <f t="shared" si="38"/>
        <v>50-59</v>
      </c>
      <c r="I105" s="492"/>
      <c r="J105" s="77">
        <v>0</v>
      </c>
      <c r="K105" s="77">
        <v>3</v>
      </c>
      <c r="L105" s="77">
        <v>4</v>
      </c>
      <c r="M105" s="77">
        <v>0</v>
      </c>
      <c r="N105" s="77">
        <v>0</v>
      </c>
      <c r="O105" s="77">
        <f t="shared" si="25"/>
        <v>7</v>
      </c>
    </row>
    <row r="106" spans="1:15">
      <c r="A106" s="37">
        <v>1948</v>
      </c>
      <c r="B106" s="499" t="str">
        <f t="shared" si="40"/>
        <v>40-49</v>
      </c>
      <c r="C106" s="499" t="str">
        <f t="shared" si="34"/>
        <v>40-49</v>
      </c>
      <c r="D106" s="501" t="str">
        <f t="shared" si="35"/>
        <v>50-59</v>
      </c>
      <c r="E106" s="499" t="str">
        <f t="shared" si="36"/>
        <v>40-49</v>
      </c>
      <c r="F106" s="501" t="str">
        <f t="shared" si="39"/>
        <v>50-59</v>
      </c>
      <c r="G106" s="501" t="str">
        <f>Wichtige_daten!$M$67</f>
        <v>50-59</v>
      </c>
      <c r="H106" s="500" t="str">
        <f t="shared" si="38"/>
        <v>50-59</v>
      </c>
      <c r="I106" s="492"/>
      <c r="J106" s="77">
        <v>0</v>
      </c>
      <c r="K106" s="77">
        <v>3</v>
      </c>
      <c r="L106" s="77">
        <v>4</v>
      </c>
      <c r="M106" s="77">
        <v>0</v>
      </c>
      <c r="N106" s="77">
        <v>0</v>
      </c>
      <c r="O106" s="77">
        <f t="shared" si="25"/>
        <v>7</v>
      </c>
    </row>
    <row r="107" spans="1:15">
      <c r="A107" s="37">
        <v>1949</v>
      </c>
      <c r="B107" s="499" t="str">
        <f t="shared" si="40"/>
        <v>40-49</v>
      </c>
      <c r="C107" s="499" t="str">
        <f t="shared" si="34"/>
        <v>40-49</v>
      </c>
      <c r="D107" s="501" t="str">
        <f t="shared" si="35"/>
        <v>50-59</v>
      </c>
      <c r="E107" s="499" t="str">
        <f t="shared" si="36"/>
        <v>40-49</v>
      </c>
      <c r="F107" s="500" t="str">
        <f t="shared" si="39"/>
        <v>50-59</v>
      </c>
      <c r="G107" s="501" t="str">
        <f t="shared" ref="G107:G112" si="41">$G$106</f>
        <v>50-59</v>
      </c>
      <c r="H107" s="501" t="str">
        <f t="shared" si="38"/>
        <v>50-59</v>
      </c>
      <c r="I107" s="492"/>
      <c r="J107" s="77">
        <v>0</v>
      </c>
      <c r="K107" s="77">
        <v>3</v>
      </c>
      <c r="L107" s="77">
        <v>4</v>
      </c>
      <c r="M107" s="77">
        <v>0</v>
      </c>
      <c r="N107" s="77">
        <v>0</v>
      </c>
      <c r="O107" s="77">
        <f t="shared" si="25"/>
        <v>7</v>
      </c>
    </row>
    <row r="108" spans="1:15">
      <c r="A108" s="37">
        <v>1950</v>
      </c>
      <c r="B108" s="498" t="str">
        <f t="shared" si="40"/>
        <v>40-49</v>
      </c>
      <c r="C108" s="499" t="str">
        <f t="shared" si="34"/>
        <v>40-49</v>
      </c>
      <c r="D108" s="501" t="str">
        <f t="shared" si="35"/>
        <v>50-59</v>
      </c>
      <c r="E108" s="499" t="str">
        <f t="shared" si="36"/>
        <v>40-49</v>
      </c>
      <c r="F108" s="501" t="str">
        <f t="shared" si="39"/>
        <v>50-59</v>
      </c>
      <c r="G108" s="501" t="str">
        <f t="shared" si="41"/>
        <v>50-59</v>
      </c>
      <c r="H108" s="501" t="str">
        <f t="shared" si="38"/>
        <v>50-59</v>
      </c>
      <c r="I108" s="492"/>
      <c r="J108" s="77">
        <v>0</v>
      </c>
      <c r="K108" s="77">
        <v>3</v>
      </c>
      <c r="L108" s="77">
        <v>4</v>
      </c>
      <c r="M108" s="77">
        <v>0</v>
      </c>
      <c r="N108" s="77">
        <v>0</v>
      </c>
      <c r="O108" s="77">
        <f t="shared" si="25"/>
        <v>7</v>
      </c>
    </row>
    <row r="109" spans="1:15">
      <c r="A109" s="37">
        <v>1951</v>
      </c>
      <c r="B109" s="499" t="str">
        <f t="shared" si="40"/>
        <v>40-49</v>
      </c>
      <c r="C109" s="499" t="str">
        <f t="shared" si="34"/>
        <v>40-49</v>
      </c>
      <c r="D109" s="500" t="str">
        <f t="shared" si="35"/>
        <v>50-59</v>
      </c>
      <c r="E109" s="499" t="str">
        <f t="shared" si="36"/>
        <v>40-49</v>
      </c>
      <c r="F109" s="501" t="str">
        <f t="shared" si="39"/>
        <v>50-59</v>
      </c>
      <c r="G109" s="501" t="str">
        <f t="shared" si="41"/>
        <v>50-59</v>
      </c>
      <c r="H109" s="505" t="str">
        <f>Wichtige_daten!$M$68</f>
        <v>60-69</v>
      </c>
      <c r="I109" s="492"/>
      <c r="J109" s="77">
        <v>0</v>
      </c>
      <c r="K109" s="77">
        <v>3</v>
      </c>
      <c r="L109" s="77">
        <v>3</v>
      </c>
      <c r="M109" s="77">
        <v>1</v>
      </c>
      <c r="N109" s="77">
        <v>0</v>
      </c>
      <c r="O109" s="77">
        <f t="shared" si="25"/>
        <v>7</v>
      </c>
    </row>
    <row r="110" spans="1:15">
      <c r="A110" s="37">
        <v>1952</v>
      </c>
      <c r="B110" s="499" t="str">
        <f t="shared" si="40"/>
        <v>40-49</v>
      </c>
      <c r="C110" s="499" t="str">
        <f t="shared" si="34"/>
        <v>40-49</v>
      </c>
      <c r="D110" s="501" t="str">
        <f>Wichtige_daten!$M$69</f>
        <v>50-59</v>
      </c>
      <c r="E110" s="498" t="str">
        <f t="shared" si="36"/>
        <v>40-49</v>
      </c>
      <c r="F110" s="501" t="str">
        <f>Wichtige_daten!$M$70</f>
        <v>50-59</v>
      </c>
      <c r="G110" s="501" t="str">
        <f t="shared" si="41"/>
        <v>50-59</v>
      </c>
      <c r="H110" s="505" t="str">
        <f>$H$109</f>
        <v>60-69</v>
      </c>
      <c r="I110" s="492"/>
      <c r="J110" s="77">
        <v>0</v>
      </c>
      <c r="K110" s="77">
        <v>3</v>
      </c>
      <c r="L110" s="77">
        <v>3</v>
      </c>
      <c r="M110" s="77">
        <v>1</v>
      </c>
      <c r="N110" s="77">
        <v>0</v>
      </c>
      <c r="O110" s="77">
        <f t="shared" si="25"/>
        <v>7</v>
      </c>
    </row>
    <row r="111" spans="1:15">
      <c r="A111" s="37">
        <v>1953</v>
      </c>
      <c r="B111" s="499" t="str">
        <f t="shared" si="40"/>
        <v>40-49</v>
      </c>
      <c r="C111" s="498" t="str">
        <f t="shared" si="34"/>
        <v>40-49</v>
      </c>
      <c r="D111" s="501" t="str">
        <f t="shared" ref="D111:D116" si="42">$D$110</f>
        <v>50-59</v>
      </c>
      <c r="E111" s="499" t="str">
        <f t="shared" si="36"/>
        <v>40-49</v>
      </c>
      <c r="F111" s="501" t="str">
        <f>$F$110</f>
        <v>50-59</v>
      </c>
      <c r="G111" s="501" t="str">
        <f t="shared" si="41"/>
        <v>50-59</v>
      </c>
      <c r="H111" s="505" t="str">
        <f>$H$109</f>
        <v>60-69</v>
      </c>
      <c r="I111" s="492"/>
      <c r="J111" s="77">
        <v>0</v>
      </c>
      <c r="K111" s="77">
        <v>3</v>
      </c>
      <c r="L111" s="77">
        <v>3</v>
      </c>
      <c r="M111" s="77">
        <v>1</v>
      </c>
      <c r="N111" s="77">
        <v>0</v>
      </c>
      <c r="O111" s="77">
        <f t="shared" si="25"/>
        <v>7</v>
      </c>
    </row>
    <row r="112" spans="1:15">
      <c r="A112" s="37">
        <v>1954</v>
      </c>
      <c r="B112" s="499" t="str">
        <f t="shared" si="40"/>
        <v>40-49</v>
      </c>
      <c r="C112" s="499" t="str">
        <f t="shared" si="34"/>
        <v>40-49</v>
      </c>
      <c r="D112" s="501" t="str">
        <f t="shared" si="42"/>
        <v>50-59</v>
      </c>
      <c r="E112" s="499" t="str">
        <f t="shared" si="36"/>
        <v>40-49</v>
      </c>
      <c r="F112" s="505" t="str">
        <f>Wichtige_daten!$M$71</f>
        <v>60-69</v>
      </c>
      <c r="G112" s="500" t="str">
        <f t="shared" si="41"/>
        <v>50-59</v>
      </c>
      <c r="H112" s="505" t="str">
        <f>$H$109</f>
        <v>60-69</v>
      </c>
      <c r="I112" s="492"/>
      <c r="J112" s="77">
        <v>0</v>
      </c>
      <c r="K112" s="77">
        <v>3</v>
      </c>
      <c r="L112" s="77">
        <v>3</v>
      </c>
      <c r="M112" s="77">
        <v>1</v>
      </c>
      <c r="N112" s="77">
        <v>0</v>
      </c>
      <c r="O112" s="77">
        <f t="shared" si="25"/>
        <v>7</v>
      </c>
    </row>
    <row r="113" spans="1:15">
      <c r="A113" s="37">
        <v>1955</v>
      </c>
      <c r="B113" s="498" t="str">
        <f t="shared" si="40"/>
        <v>40-49</v>
      </c>
      <c r="C113" s="499" t="str">
        <f t="shared" si="34"/>
        <v>40-49</v>
      </c>
      <c r="D113" s="501" t="str">
        <f t="shared" si="42"/>
        <v>50-59</v>
      </c>
      <c r="E113" s="501" t="str">
        <f>Wichtige_daten!$M$73</f>
        <v>50-59</v>
      </c>
      <c r="F113" s="505" t="str">
        <f>$F$112</f>
        <v>60-69</v>
      </c>
      <c r="G113" s="501" t="str">
        <f>Wichtige_daten!$M$72</f>
        <v>50-59</v>
      </c>
      <c r="H113" s="501" t="str">
        <f>Wichtige_daten!$M$74</f>
        <v>50-59</v>
      </c>
      <c r="I113" s="492"/>
      <c r="J113" s="77">
        <v>0</v>
      </c>
      <c r="K113" s="77">
        <v>2</v>
      </c>
      <c r="L113" s="77">
        <v>4</v>
      </c>
      <c r="M113" s="77">
        <v>1</v>
      </c>
      <c r="N113" s="77">
        <v>0</v>
      </c>
      <c r="O113" s="77">
        <f t="shared" si="25"/>
        <v>7</v>
      </c>
    </row>
    <row r="114" spans="1:15">
      <c r="A114" s="37">
        <v>1956</v>
      </c>
      <c r="B114" s="499" t="str">
        <f t="shared" si="40"/>
        <v>40-49</v>
      </c>
      <c r="C114" s="499" t="str">
        <f t="shared" si="34"/>
        <v>40-49</v>
      </c>
      <c r="D114" s="500" t="str">
        <f t="shared" si="42"/>
        <v>50-59</v>
      </c>
      <c r="E114" s="501" t="str">
        <f t="shared" ref="E114:E124" si="43">$E$113</f>
        <v>50-59</v>
      </c>
      <c r="F114" s="505" t="str">
        <f>$F$112</f>
        <v>60-69</v>
      </c>
      <c r="G114" s="501" t="str">
        <f>$G$113</f>
        <v>50-59</v>
      </c>
      <c r="H114" s="501" t="str">
        <f>$H$113</f>
        <v>50-59</v>
      </c>
      <c r="I114" s="492"/>
      <c r="J114" s="77">
        <v>0</v>
      </c>
      <c r="K114" s="77">
        <v>2</v>
      </c>
      <c r="L114" s="77">
        <v>4</v>
      </c>
      <c r="M114" s="77">
        <v>1</v>
      </c>
      <c r="N114" s="77">
        <v>0</v>
      </c>
      <c r="O114" s="77">
        <f t="shared" si="25"/>
        <v>7</v>
      </c>
    </row>
    <row r="115" spans="1:15">
      <c r="A115" s="37">
        <v>1957</v>
      </c>
      <c r="B115" s="499" t="str">
        <f t="shared" si="40"/>
        <v>40-49</v>
      </c>
      <c r="C115" s="499" t="str">
        <f t="shared" si="34"/>
        <v>40-49</v>
      </c>
      <c r="D115" s="501" t="str">
        <f t="shared" si="42"/>
        <v>50-59</v>
      </c>
      <c r="E115" s="501" t="str">
        <f t="shared" si="43"/>
        <v>50-59</v>
      </c>
      <c r="F115" s="506" t="str">
        <f>$F$112</f>
        <v>60-69</v>
      </c>
      <c r="G115" s="501" t="str">
        <f>$G$113</f>
        <v>50-59</v>
      </c>
      <c r="H115" s="501" t="str">
        <f>$H$113</f>
        <v>50-59</v>
      </c>
      <c r="I115" s="492"/>
      <c r="J115" s="77">
        <v>0</v>
      </c>
      <c r="K115" s="77">
        <v>2</v>
      </c>
      <c r="L115" s="77">
        <v>4</v>
      </c>
      <c r="M115" s="77">
        <v>1</v>
      </c>
      <c r="N115" s="77">
        <v>0</v>
      </c>
      <c r="O115" s="77">
        <f t="shared" si="25"/>
        <v>7</v>
      </c>
    </row>
    <row r="116" spans="1:15">
      <c r="A116" s="37">
        <v>1958</v>
      </c>
      <c r="B116" s="499" t="str">
        <f t="shared" si="40"/>
        <v>40-49</v>
      </c>
      <c r="C116" s="499" t="str">
        <f t="shared" si="34"/>
        <v>40-49</v>
      </c>
      <c r="D116" s="501" t="str">
        <f t="shared" si="42"/>
        <v>50-59</v>
      </c>
      <c r="E116" s="501" t="str">
        <f t="shared" si="43"/>
        <v>50-59</v>
      </c>
      <c r="F116" s="505" t="str">
        <f>$F$112</f>
        <v>60-69</v>
      </c>
      <c r="G116" s="500" t="str">
        <f>$G$113</f>
        <v>50-59</v>
      </c>
      <c r="H116" s="501" t="str">
        <f>$H$113</f>
        <v>50-59</v>
      </c>
      <c r="I116" s="492"/>
      <c r="J116" s="77">
        <v>0</v>
      </c>
      <c r="K116" s="77">
        <v>2</v>
      </c>
      <c r="L116" s="77">
        <v>4</v>
      </c>
      <c r="M116" s="77">
        <v>1</v>
      </c>
      <c r="N116" s="77">
        <v>0</v>
      </c>
      <c r="O116" s="77">
        <f t="shared" si="25"/>
        <v>7</v>
      </c>
    </row>
    <row r="117" spans="1:15">
      <c r="A117" s="37">
        <v>1959</v>
      </c>
      <c r="B117" s="499" t="str">
        <f t="shared" si="40"/>
        <v>40-49</v>
      </c>
      <c r="C117" s="499" t="str">
        <f t="shared" si="34"/>
        <v>40-49</v>
      </c>
      <c r="D117" s="501" t="str">
        <f>Wichtige_daten!$M$75</f>
        <v>50-59</v>
      </c>
      <c r="E117" s="500" t="str">
        <f t="shared" si="43"/>
        <v>50-59</v>
      </c>
      <c r="F117" s="505" t="str">
        <f>$F$112</f>
        <v>60-69</v>
      </c>
      <c r="G117" s="501" t="str">
        <f>$G$113</f>
        <v>50-59</v>
      </c>
      <c r="H117" s="501" t="str">
        <f>$H$113</f>
        <v>50-59</v>
      </c>
      <c r="I117" s="492"/>
      <c r="J117" s="77">
        <v>0</v>
      </c>
      <c r="K117" s="77">
        <v>2</v>
      </c>
      <c r="L117" s="77">
        <v>4</v>
      </c>
      <c r="M117" s="77">
        <v>1</v>
      </c>
      <c r="N117" s="77">
        <v>0</v>
      </c>
      <c r="O117" s="77">
        <f t="shared" si="25"/>
        <v>7</v>
      </c>
    </row>
    <row r="118" spans="1:15">
      <c r="A118" s="37">
        <v>1960</v>
      </c>
      <c r="B118" s="498" t="str">
        <f t="shared" si="40"/>
        <v>40-49</v>
      </c>
      <c r="C118" s="499" t="str">
        <f>$C$119</f>
        <v>40-49</v>
      </c>
      <c r="D118" s="499" t="str">
        <f>Wichtige_daten!$M$78</f>
        <v>40-49</v>
      </c>
      <c r="E118" s="501" t="str">
        <f t="shared" si="43"/>
        <v>50-59</v>
      </c>
      <c r="F118" s="501" t="str">
        <f>Wichtige_daten!$M$76</f>
        <v>50-59</v>
      </c>
      <c r="G118" s="501" t="str">
        <f>$D$117</f>
        <v>50-59</v>
      </c>
      <c r="H118" s="501" t="str">
        <f>Wichtige_daten!$M$77</f>
        <v>50-59</v>
      </c>
      <c r="I118" s="492"/>
      <c r="J118" s="77">
        <v>0</v>
      </c>
      <c r="K118" s="77">
        <v>3</v>
      </c>
      <c r="L118" s="77">
        <v>4</v>
      </c>
      <c r="M118" s="77">
        <v>0</v>
      </c>
      <c r="N118" s="77">
        <v>0</v>
      </c>
      <c r="O118" s="77">
        <f t="shared" si="25"/>
        <v>7</v>
      </c>
    </row>
    <row r="119" spans="1:15">
      <c r="A119" s="37">
        <v>1961</v>
      </c>
      <c r="B119" s="499" t="str">
        <f t="shared" si="40"/>
        <v>40-49</v>
      </c>
      <c r="C119" s="499" t="str">
        <f>Wichtige_daten!$M$79</f>
        <v>40-49</v>
      </c>
      <c r="D119" s="499" t="str">
        <f t="shared" ref="D119:D129" si="44">$D$118</f>
        <v>40-49</v>
      </c>
      <c r="E119" s="501" t="str">
        <f t="shared" si="43"/>
        <v>50-59</v>
      </c>
      <c r="F119" s="501" t="str">
        <f>$F$118</f>
        <v>50-59</v>
      </c>
      <c r="G119" s="500" t="str">
        <f>$D$117</f>
        <v>50-59</v>
      </c>
      <c r="H119" s="501" t="str">
        <f>$H$118</f>
        <v>50-59</v>
      </c>
      <c r="I119" s="492"/>
      <c r="J119" s="77">
        <v>0</v>
      </c>
      <c r="K119" s="77">
        <v>3</v>
      </c>
      <c r="L119" s="77">
        <v>4</v>
      </c>
      <c r="M119" s="77">
        <v>0</v>
      </c>
      <c r="N119" s="77">
        <v>0</v>
      </c>
      <c r="O119" s="77">
        <f t="shared" si="25"/>
        <v>7</v>
      </c>
    </row>
    <row r="120" spans="1:15">
      <c r="A120" s="37">
        <v>1962</v>
      </c>
      <c r="B120" s="501" t="str">
        <f>$D$117</f>
        <v>50-59</v>
      </c>
      <c r="C120" s="499" t="str">
        <f t="shared" ref="C120:C131" si="45">$C$119</f>
        <v>40-49</v>
      </c>
      <c r="D120" s="499" t="str">
        <f t="shared" si="44"/>
        <v>40-49</v>
      </c>
      <c r="E120" s="500" t="str">
        <f t="shared" si="43"/>
        <v>50-59</v>
      </c>
      <c r="F120" s="501" t="str">
        <f>$F$118</f>
        <v>50-59</v>
      </c>
      <c r="G120" s="501" t="str">
        <f>Wichtige_daten!$M$80</f>
        <v>50-59</v>
      </c>
      <c r="H120" s="501" t="str">
        <f>$H$118</f>
        <v>50-59</v>
      </c>
      <c r="I120" s="492"/>
      <c r="J120" s="77">
        <v>0</v>
      </c>
      <c r="K120" s="77">
        <v>2</v>
      </c>
      <c r="L120" s="77">
        <v>5</v>
      </c>
      <c r="M120" s="77">
        <v>0</v>
      </c>
      <c r="N120" s="77">
        <v>0</v>
      </c>
      <c r="O120" s="77">
        <f t="shared" si="25"/>
        <v>7</v>
      </c>
    </row>
    <row r="121" spans="1:15">
      <c r="A121" s="37">
        <v>1963</v>
      </c>
      <c r="B121" s="501" t="str">
        <f>$D$117</f>
        <v>50-59</v>
      </c>
      <c r="C121" s="499" t="str">
        <f t="shared" si="45"/>
        <v>40-49</v>
      </c>
      <c r="D121" s="499" t="str">
        <f t="shared" si="44"/>
        <v>40-49</v>
      </c>
      <c r="E121" s="501" t="str">
        <f t="shared" si="43"/>
        <v>50-59</v>
      </c>
      <c r="F121" s="501" t="str">
        <f>Wichtige_daten!$M$81</f>
        <v>50-59</v>
      </c>
      <c r="G121" s="501" t="str">
        <f t="shared" ref="G121:G127" si="46">$G$120</f>
        <v>50-59</v>
      </c>
      <c r="H121" s="500" t="str">
        <f>$H$118</f>
        <v>50-59</v>
      </c>
      <c r="I121" s="492"/>
      <c r="J121" s="77">
        <v>0</v>
      </c>
      <c r="K121" s="77">
        <v>2</v>
      </c>
      <c r="L121" s="77">
        <v>5</v>
      </c>
      <c r="M121" s="77">
        <v>0</v>
      </c>
      <c r="N121" s="77">
        <v>0</v>
      </c>
      <c r="O121" s="77">
        <f t="shared" si="25"/>
        <v>7</v>
      </c>
    </row>
    <row r="122" spans="1:15">
      <c r="A122" s="37">
        <v>1964</v>
      </c>
      <c r="B122" s="501" t="str">
        <f>$D$117</f>
        <v>50-59</v>
      </c>
      <c r="C122" s="499" t="str">
        <f t="shared" si="45"/>
        <v>40-49</v>
      </c>
      <c r="D122" s="498" t="str">
        <f t="shared" si="44"/>
        <v>40-49</v>
      </c>
      <c r="E122" s="501" t="str">
        <f t="shared" si="43"/>
        <v>50-59</v>
      </c>
      <c r="F122" s="501" t="str">
        <f>$F$121</f>
        <v>50-59</v>
      </c>
      <c r="G122" s="501" t="str">
        <f t="shared" si="46"/>
        <v>50-59</v>
      </c>
      <c r="H122" s="501" t="str">
        <f>$H$118</f>
        <v>50-59</v>
      </c>
      <c r="I122" s="492"/>
      <c r="J122" s="77">
        <v>0</v>
      </c>
      <c r="K122" s="77">
        <v>2</v>
      </c>
      <c r="L122" s="77">
        <v>5</v>
      </c>
      <c r="M122" s="77">
        <v>0</v>
      </c>
      <c r="N122" s="77">
        <v>0</v>
      </c>
      <c r="O122" s="77">
        <f t="shared" si="25"/>
        <v>7</v>
      </c>
    </row>
    <row r="123" spans="1:15">
      <c r="A123" s="37">
        <v>1965</v>
      </c>
      <c r="B123" s="501" t="str">
        <f>$D$117</f>
        <v>50-59</v>
      </c>
      <c r="C123" s="498" t="str">
        <f t="shared" si="45"/>
        <v>40-49</v>
      </c>
      <c r="D123" s="499" t="str">
        <f t="shared" si="44"/>
        <v>40-49</v>
      </c>
      <c r="E123" s="501" t="str">
        <f t="shared" si="43"/>
        <v>50-59</v>
      </c>
      <c r="F123" s="501" t="str">
        <f>$F$121</f>
        <v>50-59</v>
      </c>
      <c r="G123" s="501" t="str">
        <f t="shared" si="46"/>
        <v>50-59</v>
      </c>
      <c r="H123" s="501" t="str">
        <f>$H$118</f>
        <v>50-59</v>
      </c>
      <c r="I123" s="492"/>
      <c r="J123" s="77">
        <v>0</v>
      </c>
      <c r="K123" s="77">
        <v>2</v>
      </c>
      <c r="L123" s="77">
        <v>5</v>
      </c>
      <c r="M123" s="77">
        <v>0</v>
      </c>
      <c r="N123" s="77">
        <v>0</v>
      </c>
      <c r="O123" s="77">
        <f t="shared" si="25"/>
        <v>7</v>
      </c>
    </row>
    <row r="124" spans="1:15">
      <c r="A124" s="37">
        <v>1966</v>
      </c>
      <c r="B124" s="501" t="str">
        <f>$H$118</f>
        <v>50-59</v>
      </c>
      <c r="C124" s="499" t="str">
        <f t="shared" si="45"/>
        <v>40-49</v>
      </c>
      <c r="D124" s="499" t="str">
        <f t="shared" si="44"/>
        <v>40-49</v>
      </c>
      <c r="E124" s="501" t="str">
        <f t="shared" si="43"/>
        <v>50-59</v>
      </c>
      <c r="F124" s="501" t="str">
        <f>$F$121</f>
        <v>50-59</v>
      </c>
      <c r="G124" s="500" t="str">
        <f t="shared" si="46"/>
        <v>50-59</v>
      </c>
      <c r="H124" s="499" t="str">
        <f>Wichtige_daten!$M$82</f>
        <v>40-49</v>
      </c>
      <c r="I124" s="492"/>
      <c r="J124" s="77">
        <v>0</v>
      </c>
      <c r="K124" s="77">
        <v>3</v>
      </c>
      <c r="L124" s="77">
        <v>4</v>
      </c>
      <c r="M124" s="77">
        <v>0</v>
      </c>
      <c r="N124" s="77">
        <v>0</v>
      </c>
      <c r="O124" s="77">
        <f t="shared" si="25"/>
        <v>7</v>
      </c>
    </row>
    <row r="125" spans="1:15">
      <c r="A125" s="37">
        <v>1967</v>
      </c>
      <c r="B125" s="501" t="str">
        <f>$H$118</f>
        <v>50-59</v>
      </c>
      <c r="C125" s="499" t="str">
        <f t="shared" si="45"/>
        <v>40-49</v>
      </c>
      <c r="D125" s="499" t="str">
        <f t="shared" si="44"/>
        <v>40-49</v>
      </c>
      <c r="E125" s="501" t="str">
        <f>Wichtige_daten!$M$83</f>
        <v>50-59</v>
      </c>
      <c r="F125" s="500" t="str">
        <f>$F$121</f>
        <v>50-59</v>
      </c>
      <c r="G125" s="501" t="str">
        <f t="shared" si="46"/>
        <v>50-59</v>
      </c>
      <c r="H125" s="499" t="str">
        <f>$H$124</f>
        <v>40-49</v>
      </c>
      <c r="I125" s="492"/>
      <c r="J125" s="77">
        <v>0</v>
      </c>
      <c r="K125" s="77">
        <v>3</v>
      </c>
      <c r="L125" s="77">
        <v>4</v>
      </c>
      <c r="M125" s="77">
        <v>0</v>
      </c>
      <c r="N125" s="77">
        <v>0</v>
      </c>
      <c r="O125" s="77">
        <f t="shared" si="25"/>
        <v>7</v>
      </c>
    </row>
    <row r="126" spans="1:15">
      <c r="A126" s="37">
        <v>1968</v>
      </c>
      <c r="B126" s="500" t="str">
        <f>$H$118</f>
        <v>50-59</v>
      </c>
      <c r="C126" s="499" t="str">
        <f t="shared" si="45"/>
        <v>40-49</v>
      </c>
      <c r="D126" s="499" t="str">
        <f t="shared" si="44"/>
        <v>40-49</v>
      </c>
      <c r="E126" s="501" t="str">
        <f>$E$125</f>
        <v>50-59</v>
      </c>
      <c r="F126" s="501" t="str">
        <f>$F$121</f>
        <v>50-59</v>
      </c>
      <c r="G126" s="501" t="str">
        <f t="shared" si="46"/>
        <v>50-59</v>
      </c>
      <c r="H126" s="499" t="str">
        <f>$H$124</f>
        <v>40-49</v>
      </c>
      <c r="I126" s="492"/>
      <c r="J126" s="77">
        <v>0</v>
      </c>
      <c r="K126" s="77">
        <v>3</v>
      </c>
      <c r="L126" s="77">
        <v>4</v>
      </c>
      <c r="M126" s="77">
        <v>0</v>
      </c>
      <c r="N126" s="77">
        <v>0</v>
      </c>
      <c r="O126" s="77">
        <f t="shared" si="25"/>
        <v>7</v>
      </c>
    </row>
    <row r="127" spans="1:15">
      <c r="A127" s="37">
        <v>1969</v>
      </c>
      <c r="B127" s="501" t="str">
        <f>$H$118</f>
        <v>50-59</v>
      </c>
      <c r="C127" s="499" t="str">
        <f t="shared" si="45"/>
        <v>40-49</v>
      </c>
      <c r="D127" s="498" t="str">
        <f t="shared" si="44"/>
        <v>40-49</v>
      </c>
      <c r="E127" s="499" t="str">
        <f t="shared" ref="E127:E137" si="47">$H$124</f>
        <v>40-49</v>
      </c>
      <c r="F127" s="501" t="str">
        <f>$E$125</f>
        <v>50-59</v>
      </c>
      <c r="G127" s="501" t="str">
        <f t="shared" si="46"/>
        <v>50-59</v>
      </c>
      <c r="H127" s="501" t="str">
        <f>$F$121</f>
        <v>50-59</v>
      </c>
      <c r="I127" s="492"/>
      <c r="J127" s="77">
        <v>0</v>
      </c>
      <c r="K127" s="77">
        <v>3</v>
      </c>
      <c r="L127" s="77">
        <v>4</v>
      </c>
      <c r="M127" s="77">
        <v>0</v>
      </c>
      <c r="N127" s="77">
        <v>0</v>
      </c>
      <c r="O127" s="77">
        <f t="shared" si="25"/>
        <v>7</v>
      </c>
    </row>
    <row r="128" spans="1:15">
      <c r="A128" s="37">
        <v>1970</v>
      </c>
      <c r="B128" s="505" t="str">
        <f>Wichtige_daten!$M$84</f>
        <v>60-69</v>
      </c>
      <c r="C128" s="498" t="str">
        <f t="shared" si="45"/>
        <v>40-49</v>
      </c>
      <c r="D128" s="499" t="str">
        <f t="shared" si="44"/>
        <v>40-49</v>
      </c>
      <c r="E128" s="499" t="str">
        <f t="shared" si="47"/>
        <v>40-49</v>
      </c>
      <c r="F128" s="501" t="str">
        <f>$E$125</f>
        <v>50-59</v>
      </c>
      <c r="G128" s="501" t="str">
        <f>Wichtige_daten!$M$85</f>
        <v>50-59</v>
      </c>
      <c r="H128" s="501" t="str">
        <f>$F$121</f>
        <v>50-59</v>
      </c>
      <c r="I128" s="492"/>
      <c r="J128" s="77">
        <v>0</v>
      </c>
      <c r="K128" s="77">
        <v>3</v>
      </c>
      <c r="L128" s="77">
        <v>3</v>
      </c>
      <c r="M128" s="77">
        <v>1</v>
      </c>
      <c r="N128" s="77">
        <v>0</v>
      </c>
      <c r="O128" s="77">
        <f t="shared" si="25"/>
        <v>7</v>
      </c>
    </row>
    <row r="129" spans="1:15">
      <c r="A129" s="37">
        <v>1971</v>
      </c>
      <c r="B129" s="505" t="str">
        <f t="shared" ref="B129:B135" si="48">$B$128</f>
        <v>60-69</v>
      </c>
      <c r="C129" s="499" t="str">
        <f t="shared" si="45"/>
        <v>40-49</v>
      </c>
      <c r="D129" s="499" t="str">
        <f t="shared" si="44"/>
        <v>40-49</v>
      </c>
      <c r="E129" s="498" t="str">
        <f t="shared" si="47"/>
        <v>40-49</v>
      </c>
      <c r="F129" s="501" t="str">
        <f>$E$125</f>
        <v>50-59</v>
      </c>
      <c r="G129" s="501" t="str">
        <f t="shared" ref="G129:G135" si="49">$G$128</f>
        <v>50-59</v>
      </c>
      <c r="H129" s="501" t="str">
        <f>$F$121</f>
        <v>50-59</v>
      </c>
      <c r="I129" s="492"/>
      <c r="J129" s="77">
        <v>0</v>
      </c>
      <c r="K129" s="77">
        <v>3</v>
      </c>
      <c r="L129" s="77">
        <v>3</v>
      </c>
      <c r="M129" s="77">
        <v>1</v>
      </c>
      <c r="N129" s="77">
        <v>0</v>
      </c>
      <c r="O129" s="77">
        <f t="shared" si="25"/>
        <v>7</v>
      </c>
    </row>
    <row r="130" spans="1:15">
      <c r="A130" s="37">
        <v>1972</v>
      </c>
      <c r="B130" s="505" t="str">
        <f t="shared" si="48"/>
        <v>60-69</v>
      </c>
      <c r="C130" s="499" t="str">
        <f t="shared" si="45"/>
        <v>40-49</v>
      </c>
      <c r="D130" s="499" t="str">
        <f>Wichtige_daten!$M$86</f>
        <v>40-49</v>
      </c>
      <c r="E130" s="499" t="str">
        <f t="shared" si="47"/>
        <v>40-49</v>
      </c>
      <c r="F130" s="500" t="str">
        <f>$E$125</f>
        <v>50-59</v>
      </c>
      <c r="G130" s="501" t="str">
        <f t="shared" si="49"/>
        <v>50-59</v>
      </c>
      <c r="H130" s="501" t="str">
        <f>$F$121</f>
        <v>50-59</v>
      </c>
      <c r="I130" s="492"/>
      <c r="J130" s="77">
        <v>0</v>
      </c>
      <c r="K130" s="77">
        <v>3</v>
      </c>
      <c r="L130" s="77">
        <v>3</v>
      </c>
      <c r="M130" s="77">
        <v>1</v>
      </c>
      <c r="N130" s="77">
        <v>0</v>
      </c>
      <c r="O130" s="77">
        <f t="shared" si="25"/>
        <v>7</v>
      </c>
    </row>
    <row r="131" spans="1:15">
      <c r="A131" s="37">
        <v>1973</v>
      </c>
      <c r="B131" s="505" t="str">
        <f t="shared" si="48"/>
        <v>60-69</v>
      </c>
      <c r="C131" s="499" t="str">
        <f t="shared" si="45"/>
        <v>40-49</v>
      </c>
      <c r="D131" s="499" t="str">
        <f t="shared" ref="D131:D140" si="50">$D$130</f>
        <v>40-49</v>
      </c>
      <c r="E131" s="499" t="str">
        <f t="shared" si="47"/>
        <v>40-49</v>
      </c>
      <c r="F131" s="501" t="str">
        <f>$E$125</f>
        <v>50-59</v>
      </c>
      <c r="G131" s="501" t="str">
        <f t="shared" si="49"/>
        <v>50-59</v>
      </c>
      <c r="H131" s="500" t="str">
        <f>$F$121</f>
        <v>50-59</v>
      </c>
      <c r="I131" s="492"/>
      <c r="J131" s="77">
        <v>0</v>
      </c>
      <c r="K131" s="77">
        <v>3</v>
      </c>
      <c r="L131" s="77">
        <v>3</v>
      </c>
      <c r="M131" s="77">
        <v>1</v>
      </c>
      <c r="N131" s="77">
        <v>0</v>
      </c>
      <c r="O131" s="77">
        <f t="shared" si="25"/>
        <v>7</v>
      </c>
    </row>
    <row r="132" spans="1:15">
      <c r="A132" s="37">
        <v>1974</v>
      </c>
      <c r="B132" s="505" t="str">
        <f t="shared" si="48"/>
        <v>60-69</v>
      </c>
      <c r="C132" s="501" t="str">
        <f>Wichtige_daten!$M$88</f>
        <v>50-59</v>
      </c>
      <c r="D132" s="499" t="str">
        <f t="shared" si="50"/>
        <v>40-49</v>
      </c>
      <c r="E132" s="499" t="str">
        <f t="shared" si="47"/>
        <v>40-49</v>
      </c>
      <c r="F132" s="501" t="str">
        <f>Wichtige_daten!$M$89</f>
        <v>50-59</v>
      </c>
      <c r="G132" s="500" t="str">
        <f t="shared" si="49"/>
        <v>50-59</v>
      </c>
      <c r="H132" s="501" t="str">
        <f>Wichtige_daten!$M$87</f>
        <v>50-59</v>
      </c>
      <c r="I132" s="492"/>
      <c r="J132" s="77">
        <v>0</v>
      </c>
      <c r="K132" s="77">
        <v>2</v>
      </c>
      <c r="L132" s="77">
        <v>4</v>
      </c>
      <c r="M132" s="77">
        <v>1</v>
      </c>
      <c r="N132" s="77">
        <v>0</v>
      </c>
      <c r="O132" s="77">
        <f t="shared" si="25"/>
        <v>7</v>
      </c>
    </row>
    <row r="133" spans="1:15">
      <c r="A133" s="37">
        <v>1975</v>
      </c>
      <c r="B133" s="506" t="str">
        <f t="shared" si="48"/>
        <v>60-69</v>
      </c>
      <c r="C133" s="501" t="str">
        <f t="shared" ref="C133:C140" si="51">$C$132</f>
        <v>50-59</v>
      </c>
      <c r="D133" s="499" t="str">
        <f t="shared" si="50"/>
        <v>40-49</v>
      </c>
      <c r="E133" s="499" t="str">
        <f t="shared" si="47"/>
        <v>40-49</v>
      </c>
      <c r="F133" s="501" t="str">
        <f>$F$132</f>
        <v>50-59</v>
      </c>
      <c r="G133" s="501" t="str">
        <f t="shared" si="49"/>
        <v>50-59</v>
      </c>
      <c r="H133" s="501" t="str">
        <f>$H$132</f>
        <v>50-59</v>
      </c>
      <c r="I133" s="492"/>
      <c r="J133" s="77">
        <v>0</v>
      </c>
      <c r="K133" s="77">
        <v>2</v>
      </c>
      <c r="L133" s="77">
        <v>4</v>
      </c>
      <c r="M133" s="77">
        <v>1</v>
      </c>
      <c r="N133" s="77">
        <v>0</v>
      </c>
      <c r="O133" s="77">
        <f t="shared" si="25"/>
        <v>7</v>
      </c>
    </row>
    <row r="134" spans="1:15">
      <c r="A134" s="37">
        <v>1976</v>
      </c>
      <c r="B134" s="505" t="str">
        <f t="shared" si="48"/>
        <v>60-69</v>
      </c>
      <c r="C134" s="501" t="str">
        <f t="shared" si="51"/>
        <v>50-59</v>
      </c>
      <c r="D134" s="499" t="str">
        <f t="shared" si="50"/>
        <v>40-49</v>
      </c>
      <c r="E134" s="498" t="str">
        <f t="shared" si="47"/>
        <v>40-49</v>
      </c>
      <c r="F134" s="501" t="str">
        <f>$F$132</f>
        <v>50-59</v>
      </c>
      <c r="G134" s="501" t="str">
        <f t="shared" si="49"/>
        <v>50-59</v>
      </c>
      <c r="H134" s="501" t="str">
        <f>$H$132</f>
        <v>50-59</v>
      </c>
      <c r="I134" s="492"/>
      <c r="J134" s="77">
        <v>0</v>
      </c>
      <c r="K134" s="77">
        <v>2</v>
      </c>
      <c r="L134" s="77">
        <v>4</v>
      </c>
      <c r="M134" s="77">
        <v>1</v>
      </c>
      <c r="N134" s="77">
        <v>0</v>
      </c>
      <c r="O134" s="77">
        <f t="shared" si="25"/>
        <v>7</v>
      </c>
    </row>
    <row r="135" spans="1:15">
      <c r="A135" s="37">
        <v>1977</v>
      </c>
      <c r="B135" s="505" t="str">
        <f t="shared" si="48"/>
        <v>60-69</v>
      </c>
      <c r="C135" s="501" t="str">
        <f t="shared" si="51"/>
        <v>50-59</v>
      </c>
      <c r="D135" s="498" t="str">
        <f t="shared" si="50"/>
        <v>40-49</v>
      </c>
      <c r="E135" s="499" t="str">
        <f t="shared" si="47"/>
        <v>40-49</v>
      </c>
      <c r="F135" s="501" t="str">
        <f>$F$132</f>
        <v>50-59</v>
      </c>
      <c r="G135" s="501" t="str">
        <f t="shared" si="49"/>
        <v>50-59</v>
      </c>
      <c r="H135" s="501" t="str">
        <f>$H$132</f>
        <v>50-59</v>
      </c>
      <c r="I135" s="492"/>
      <c r="J135" s="77">
        <v>0</v>
      </c>
      <c r="K135" s="77">
        <v>2</v>
      </c>
      <c r="L135" s="77">
        <v>4</v>
      </c>
      <c r="M135" s="77">
        <v>1</v>
      </c>
      <c r="N135" s="77">
        <v>0</v>
      </c>
      <c r="O135" s="77">
        <f t="shared" si="25"/>
        <v>7</v>
      </c>
    </row>
    <row r="136" spans="1:15">
      <c r="A136" s="37">
        <v>1978</v>
      </c>
      <c r="B136" s="501" t="str">
        <f>Wichtige_daten!$M$91</f>
        <v>50-59</v>
      </c>
      <c r="C136" s="501" t="str">
        <f t="shared" si="51"/>
        <v>50-59</v>
      </c>
      <c r="D136" s="499" t="str">
        <f t="shared" si="50"/>
        <v>40-49</v>
      </c>
      <c r="E136" s="499" t="str">
        <f t="shared" si="47"/>
        <v>40-49</v>
      </c>
      <c r="F136" s="501" t="str">
        <f>$F$132</f>
        <v>50-59</v>
      </c>
      <c r="G136" s="505" t="str">
        <f>Wichtige_daten!$M$90</f>
        <v>60-69</v>
      </c>
      <c r="H136" s="500" t="str">
        <f>$H$132</f>
        <v>50-59</v>
      </c>
      <c r="I136" s="492"/>
      <c r="J136" s="77">
        <v>0</v>
      </c>
      <c r="K136" s="77">
        <v>2</v>
      </c>
      <c r="L136" s="77">
        <v>4</v>
      </c>
      <c r="M136" s="77">
        <v>1</v>
      </c>
      <c r="N136" s="77">
        <v>0</v>
      </c>
      <c r="O136" s="77">
        <f t="shared" ref="O136:O171" si="52">SUM(J136:N136)</f>
        <v>7</v>
      </c>
    </row>
    <row r="137" spans="1:15">
      <c r="A137" s="37">
        <v>1979</v>
      </c>
      <c r="B137" s="501" t="str">
        <f t="shared" ref="B137:B145" si="53">$B$136</f>
        <v>50-59</v>
      </c>
      <c r="C137" s="500" t="str">
        <f t="shared" si="51"/>
        <v>50-59</v>
      </c>
      <c r="D137" s="499" t="str">
        <f t="shared" si="50"/>
        <v>40-49</v>
      </c>
      <c r="E137" s="499" t="str">
        <f t="shared" si="47"/>
        <v>40-49</v>
      </c>
      <c r="F137" s="501" t="str">
        <f>$F$132</f>
        <v>50-59</v>
      </c>
      <c r="G137" s="505" t="str">
        <f>$G$136</f>
        <v>60-69</v>
      </c>
      <c r="H137" s="501" t="str">
        <f>$H$132</f>
        <v>50-59</v>
      </c>
      <c r="I137" s="492"/>
      <c r="J137" s="77">
        <v>0</v>
      </c>
      <c r="K137" s="77">
        <v>2</v>
      </c>
      <c r="L137" s="77">
        <v>4</v>
      </c>
      <c r="M137" s="77">
        <v>1</v>
      </c>
      <c r="N137" s="77">
        <v>0</v>
      </c>
      <c r="O137" s="77">
        <f t="shared" si="52"/>
        <v>7</v>
      </c>
    </row>
    <row r="138" spans="1:15">
      <c r="A138" s="37">
        <v>1980</v>
      </c>
      <c r="B138" s="501" t="str">
        <f t="shared" si="53"/>
        <v>50-59</v>
      </c>
      <c r="C138" s="501" t="str">
        <f t="shared" si="51"/>
        <v>50-59</v>
      </c>
      <c r="D138" s="499" t="str">
        <f t="shared" si="50"/>
        <v>40-49</v>
      </c>
      <c r="E138" s="500" t="str">
        <f>$F$132</f>
        <v>50-59</v>
      </c>
      <c r="F138" s="501" t="str">
        <f>$H$132</f>
        <v>50-59</v>
      </c>
      <c r="G138" s="505" t="str">
        <f>$G$136</f>
        <v>60-69</v>
      </c>
      <c r="H138" s="501" t="str">
        <f>Wichtige_daten!$M$92</f>
        <v>50-59</v>
      </c>
      <c r="I138" s="492"/>
      <c r="J138" s="77">
        <v>0</v>
      </c>
      <c r="K138" s="77">
        <v>1</v>
      </c>
      <c r="L138" s="77">
        <v>5</v>
      </c>
      <c r="M138" s="77">
        <v>1</v>
      </c>
      <c r="N138" s="77">
        <v>0</v>
      </c>
      <c r="O138" s="77">
        <f t="shared" si="52"/>
        <v>7</v>
      </c>
    </row>
    <row r="139" spans="1:15">
      <c r="A139" s="37">
        <v>1981</v>
      </c>
      <c r="B139" s="501" t="str">
        <f t="shared" si="53"/>
        <v>50-59</v>
      </c>
      <c r="C139" s="501" t="str">
        <f t="shared" si="51"/>
        <v>50-59</v>
      </c>
      <c r="D139" s="498" t="str">
        <f t="shared" si="50"/>
        <v>40-49</v>
      </c>
      <c r="E139" s="501" t="str">
        <f>$F$132</f>
        <v>50-59</v>
      </c>
      <c r="F139" s="501" t="str">
        <f>$H$132</f>
        <v>50-59</v>
      </c>
      <c r="G139" s="505" t="str">
        <f>$G$136</f>
        <v>60-69</v>
      </c>
      <c r="H139" s="501" t="str">
        <f t="shared" ref="H139:H145" si="54">$H$138</f>
        <v>50-59</v>
      </c>
      <c r="I139" s="492"/>
      <c r="J139" s="77">
        <v>0</v>
      </c>
      <c r="K139" s="77">
        <v>1</v>
      </c>
      <c r="L139" s="77">
        <v>5</v>
      </c>
      <c r="M139" s="77">
        <v>1</v>
      </c>
      <c r="N139" s="77">
        <v>0</v>
      </c>
      <c r="O139" s="77">
        <f t="shared" si="52"/>
        <v>7</v>
      </c>
    </row>
    <row r="140" spans="1:15">
      <c r="A140" s="37">
        <v>1982</v>
      </c>
      <c r="B140" s="501" t="str">
        <f t="shared" si="53"/>
        <v>50-59</v>
      </c>
      <c r="C140" s="501" t="str">
        <f t="shared" si="51"/>
        <v>50-59</v>
      </c>
      <c r="D140" s="499" t="str">
        <f t="shared" si="50"/>
        <v>40-49</v>
      </c>
      <c r="E140" s="501" t="str">
        <f>$F$132</f>
        <v>50-59</v>
      </c>
      <c r="F140" s="501" t="str">
        <f>$H$132</f>
        <v>50-59</v>
      </c>
      <c r="G140" s="506" t="str">
        <f>$G$136</f>
        <v>60-69</v>
      </c>
      <c r="H140" s="501" t="str">
        <f t="shared" si="54"/>
        <v>50-59</v>
      </c>
      <c r="I140" s="492"/>
      <c r="J140" s="77">
        <v>0</v>
      </c>
      <c r="K140" s="77">
        <v>1</v>
      </c>
      <c r="L140" s="77">
        <v>5</v>
      </c>
      <c r="M140" s="77">
        <v>1</v>
      </c>
      <c r="N140" s="77">
        <v>0</v>
      </c>
      <c r="O140" s="77">
        <f t="shared" si="52"/>
        <v>7</v>
      </c>
    </row>
    <row r="141" spans="1:15">
      <c r="A141" s="37">
        <v>1983</v>
      </c>
      <c r="B141" s="500" t="str">
        <f t="shared" si="53"/>
        <v>50-59</v>
      </c>
      <c r="C141" s="501" t="str">
        <f>Wichtige_daten!$M$93</f>
        <v>50-59</v>
      </c>
      <c r="D141" s="501" t="str">
        <f>Wichtige_daten!$M$94</f>
        <v>50-59</v>
      </c>
      <c r="E141" s="501" t="str">
        <f>$F$132</f>
        <v>50-59</v>
      </c>
      <c r="F141" s="501" t="str">
        <f>$H$132</f>
        <v>50-59</v>
      </c>
      <c r="G141" s="499" t="str">
        <f>$D$130</f>
        <v>40-49</v>
      </c>
      <c r="H141" s="501" t="str">
        <f t="shared" si="54"/>
        <v>50-59</v>
      </c>
      <c r="I141" s="492"/>
      <c r="J141" s="77">
        <v>0</v>
      </c>
      <c r="K141" s="77">
        <v>1</v>
      </c>
      <c r="L141" s="77">
        <v>6</v>
      </c>
      <c r="M141" s="77">
        <v>0</v>
      </c>
      <c r="N141" s="77">
        <v>0</v>
      </c>
      <c r="O141" s="77">
        <f t="shared" si="52"/>
        <v>7</v>
      </c>
    </row>
    <row r="142" spans="1:15">
      <c r="A142" s="37">
        <v>1984</v>
      </c>
      <c r="B142" s="501" t="str">
        <f t="shared" si="53"/>
        <v>50-59</v>
      </c>
      <c r="C142" s="501" t="str">
        <f>$C$141</f>
        <v>50-59</v>
      </c>
      <c r="D142" s="501" t="str">
        <f>$D$141</f>
        <v>50-59</v>
      </c>
      <c r="E142" s="499" t="str">
        <f>Wichtige_daten!$M$96</f>
        <v>40-49</v>
      </c>
      <c r="F142" s="501" t="str">
        <f>Wichtige_daten!$M$95</f>
        <v>50-59</v>
      </c>
      <c r="G142" s="499" t="str">
        <f>$D$130</f>
        <v>40-49</v>
      </c>
      <c r="H142" s="500" t="str">
        <f t="shared" si="54"/>
        <v>50-59</v>
      </c>
      <c r="I142" s="492"/>
      <c r="J142" s="77">
        <v>0</v>
      </c>
      <c r="K142" s="77">
        <v>2</v>
      </c>
      <c r="L142" s="77">
        <v>5</v>
      </c>
      <c r="M142" s="77">
        <v>0</v>
      </c>
      <c r="N142" s="77">
        <v>0</v>
      </c>
      <c r="O142" s="77">
        <f t="shared" si="52"/>
        <v>7</v>
      </c>
    </row>
    <row r="143" spans="1:15">
      <c r="A143" s="37">
        <v>1985</v>
      </c>
      <c r="B143" s="501" t="str">
        <f t="shared" si="53"/>
        <v>50-59</v>
      </c>
      <c r="C143" s="501" t="str">
        <f>$C$141</f>
        <v>50-59</v>
      </c>
      <c r="D143" s="499" t="str">
        <f>Wichtige_daten!$M$97</f>
        <v>40-49</v>
      </c>
      <c r="E143" s="499" t="str">
        <f>$E$142</f>
        <v>40-49</v>
      </c>
      <c r="F143" s="501" t="str">
        <f t="shared" ref="F143:F153" si="55">$F$142</f>
        <v>50-59</v>
      </c>
      <c r="G143" s="498" t="str">
        <f>$D$130</f>
        <v>40-49</v>
      </c>
      <c r="H143" s="501" t="str">
        <f t="shared" si="54"/>
        <v>50-59</v>
      </c>
      <c r="J143" s="77">
        <v>0</v>
      </c>
      <c r="K143" s="77">
        <v>3</v>
      </c>
      <c r="L143" s="77">
        <v>4</v>
      </c>
      <c r="M143" s="77">
        <v>0</v>
      </c>
      <c r="N143" s="77">
        <v>0</v>
      </c>
      <c r="O143" s="77">
        <f t="shared" si="52"/>
        <v>7</v>
      </c>
    </row>
    <row r="144" spans="1:15">
      <c r="A144" s="37">
        <v>1986</v>
      </c>
      <c r="B144" s="501" t="str">
        <f t="shared" si="53"/>
        <v>50-59</v>
      </c>
      <c r="C144" s="500" t="str">
        <f>$C$141</f>
        <v>50-59</v>
      </c>
      <c r="D144" s="499" t="str">
        <f>$D$143</f>
        <v>40-49</v>
      </c>
      <c r="E144" s="499" t="str">
        <f>$E$142</f>
        <v>40-49</v>
      </c>
      <c r="F144" s="501" t="str">
        <f t="shared" si="55"/>
        <v>50-59</v>
      </c>
      <c r="G144" s="499" t="str">
        <f>$D$130</f>
        <v>40-49</v>
      </c>
      <c r="H144" s="501" t="str">
        <f t="shared" si="54"/>
        <v>50-59</v>
      </c>
      <c r="J144" s="77">
        <v>0</v>
      </c>
      <c r="K144" s="77">
        <v>3</v>
      </c>
      <c r="L144" s="77">
        <v>4</v>
      </c>
      <c r="M144" s="77">
        <v>0</v>
      </c>
      <c r="N144" s="77">
        <v>0</v>
      </c>
      <c r="O144" s="77">
        <f t="shared" si="52"/>
        <v>7</v>
      </c>
    </row>
    <row r="145" spans="1:15">
      <c r="A145" s="37">
        <v>1987</v>
      </c>
      <c r="B145" s="500" t="str">
        <f t="shared" si="53"/>
        <v>50-59</v>
      </c>
      <c r="C145" s="499" t="str">
        <f>Wichtige_daten!$M$99</f>
        <v>40-49</v>
      </c>
      <c r="D145" s="499" t="str">
        <f>$D$143</f>
        <v>40-49</v>
      </c>
      <c r="E145" s="501" t="str">
        <f>$D$147</f>
        <v>50-59</v>
      </c>
      <c r="F145" s="501" t="str">
        <f t="shared" si="55"/>
        <v>50-59</v>
      </c>
      <c r="G145" s="499" t="str">
        <f t="shared" ref="G145:G156" si="56">$E$142</f>
        <v>40-49</v>
      </c>
      <c r="H145" s="501" t="str">
        <f t="shared" si="54"/>
        <v>50-59</v>
      </c>
      <c r="J145" s="77">
        <v>0</v>
      </c>
      <c r="K145" s="77">
        <v>3</v>
      </c>
      <c r="L145" s="77">
        <v>4</v>
      </c>
      <c r="M145" s="77">
        <v>0</v>
      </c>
      <c r="N145" s="77">
        <v>0</v>
      </c>
      <c r="O145" s="77">
        <f t="shared" si="52"/>
        <v>7</v>
      </c>
    </row>
    <row r="146" spans="1:15">
      <c r="A146" s="37">
        <v>1988</v>
      </c>
      <c r="B146" s="501" t="str">
        <f>Wichtige_daten!$M$100</f>
        <v>50-59</v>
      </c>
      <c r="C146" s="499" t="str">
        <f t="shared" ref="C146:C151" si="57">$C$145</f>
        <v>40-49</v>
      </c>
      <c r="D146" s="499" t="str">
        <f>$D$143</f>
        <v>40-49</v>
      </c>
      <c r="E146" s="501" t="str">
        <f>$D$147</f>
        <v>50-59</v>
      </c>
      <c r="F146" s="500" t="str">
        <f t="shared" si="55"/>
        <v>50-59</v>
      </c>
      <c r="G146" s="499" t="str">
        <f t="shared" si="56"/>
        <v>40-49</v>
      </c>
      <c r="H146" s="499" t="str">
        <f>Wichtige_daten!$M$101</f>
        <v>40-49</v>
      </c>
      <c r="J146" s="77">
        <v>0</v>
      </c>
      <c r="K146" s="77">
        <v>4</v>
      </c>
      <c r="L146" s="77">
        <v>3</v>
      </c>
      <c r="M146" s="77">
        <v>0</v>
      </c>
      <c r="N146" s="77">
        <v>0</v>
      </c>
      <c r="O146" s="77">
        <f t="shared" si="52"/>
        <v>7</v>
      </c>
    </row>
    <row r="147" spans="1:15">
      <c r="A147" s="37">
        <v>1989</v>
      </c>
      <c r="B147" s="501" t="str">
        <f>$B$146</f>
        <v>50-59</v>
      </c>
      <c r="C147" s="499" t="str">
        <f t="shared" si="57"/>
        <v>40-49</v>
      </c>
      <c r="D147" s="501" t="str">
        <f>Wichtige_daten!$M$98</f>
        <v>50-59</v>
      </c>
      <c r="E147" s="499" t="str">
        <f>Wichtige_daten!$M$102</f>
        <v>40-49</v>
      </c>
      <c r="F147" s="501" t="str">
        <f t="shared" si="55"/>
        <v>50-59</v>
      </c>
      <c r="G147" s="498" t="str">
        <f t="shared" si="56"/>
        <v>40-49</v>
      </c>
      <c r="H147" s="499" t="str">
        <f t="shared" ref="H147:H153" si="58">$H$146</f>
        <v>40-49</v>
      </c>
      <c r="J147" s="77">
        <v>0</v>
      </c>
      <c r="K147" s="77">
        <v>4</v>
      </c>
      <c r="L147" s="77">
        <v>3</v>
      </c>
      <c r="M147" s="77">
        <v>0</v>
      </c>
      <c r="N147" s="77">
        <v>0</v>
      </c>
      <c r="O147" s="77">
        <f t="shared" si="52"/>
        <v>7</v>
      </c>
    </row>
    <row r="148" spans="1:15">
      <c r="A148" s="37">
        <v>1990</v>
      </c>
      <c r="B148" s="501" t="str">
        <f>$B$146</f>
        <v>50-59</v>
      </c>
      <c r="C148" s="499" t="str">
        <f t="shared" si="57"/>
        <v>40-49</v>
      </c>
      <c r="D148" s="500" t="str">
        <f t="shared" ref="D148:D157" si="59">$D$147</f>
        <v>50-59</v>
      </c>
      <c r="E148" s="499" t="str">
        <f t="shared" ref="E148:E153" si="60">$E$147</f>
        <v>40-49</v>
      </c>
      <c r="F148" s="501" t="str">
        <f t="shared" si="55"/>
        <v>50-59</v>
      </c>
      <c r="G148" s="499" t="str">
        <f t="shared" si="56"/>
        <v>40-49</v>
      </c>
      <c r="H148" s="499" t="str">
        <f t="shared" si="58"/>
        <v>40-49</v>
      </c>
      <c r="J148" s="77">
        <v>0</v>
      </c>
      <c r="K148" s="77">
        <v>4</v>
      </c>
      <c r="L148" s="77">
        <v>3</v>
      </c>
      <c r="M148" s="77">
        <v>0</v>
      </c>
      <c r="N148" s="77">
        <v>0</v>
      </c>
      <c r="O148" s="77">
        <f t="shared" si="52"/>
        <v>7</v>
      </c>
    </row>
    <row r="149" spans="1:15">
      <c r="A149" s="37">
        <v>1991</v>
      </c>
      <c r="B149" s="501" t="str">
        <f>$B$146</f>
        <v>50-59</v>
      </c>
      <c r="C149" s="498" t="str">
        <f t="shared" si="57"/>
        <v>40-49</v>
      </c>
      <c r="D149" s="501" t="str">
        <f t="shared" si="59"/>
        <v>50-59</v>
      </c>
      <c r="E149" s="499" t="str">
        <f t="shared" si="60"/>
        <v>40-49</v>
      </c>
      <c r="F149" s="501" t="str">
        <f t="shared" si="55"/>
        <v>50-59</v>
      </c>
      <c r="G149" s="499" t="str">
        <f t="shared" si="56"/>
        <v>40-49</v>
      </c>
      <c r="H149" s="499" t="str">
        <f t="shared" si="58"/>
        <v>40-49</v>
      </c>
      <c r="J149" s="77">
        <v>0</v>
      </c>
      <c r="K149" s="77">
        <v>4</v>
      </c>
      <c r="L149" s="77">
        <v>3</v>
      </c>
      <c r="M149" s="77">
        <v>0</v>
      </c>
      <c r="N149" s="77">
        <v>0</v>
      </c>
      <c r="O149" s="77">
        <f t="shared" si="52"/>
        <v>7</v>
      </c>
    </row>
    <row r="150" spans="1:15">
      <c r="A150" s="37">
        <v>1992</v>
      </c>
      <c r="B150" s="501" t="str">
        <f>$B$146</f>
        <v>50-59</v>
      </c>
      <c r="C150" s="499" t="str">
        <f t="shared" si="57"/>
        <v>40-49</v>
      </c>
      <c r="D150" s="501" t="str">
        <f t="shared" si="59"/>
        <v>50-59</v>
      </c>
      <c r="E150" s="499" t="str">
        <f t="shared" si="60"/>
        <v>40-49</v>
      </c>
      <c r="F150" s="501" t="str">
        <f t="shared" si="55"/>
        <v>50-59</v>
      </c>
      <c r="G150" s="499" t="str">
        <f t="shared" si="56"/>
        <v>40-49</v>
      </c>
      <c r="H150" s="499" t="str">
        <f t="shared" si="58"/>
        <v>40-49</v>
      </c>
      <c r="J150" s="77">
        <v>0</v>
      </c>
      <c r="K150" s="77">
        <v>4</v>
      </c>
      <c r="L150" s="77">
        <v>3</v>
      </c>
      <c r="M150" s="77">
        <v>0</v>
      </c>
      <c r="N150" s="77">
        <v>0</v>
      </c>
      <c r="O150" s="77">
        <f t="shared" si="52"/>
        <v>7</v>
      </c>
    </row>
    <row r="151" spans="1:15">
      <c r="A151" s="37">
        <v>1993</v>
      </c>
      <c r="B151" s="501" t="str">
        <f>$B$146</f>
        <v>50-59</v>
      </c>
      <c r="C151" s="499" t="str">
        <f t="shared" si="57"/>
        <v>40-49</v>
      </c>
      <c r="D151" s="501" t="str">
        <f t="shared" si="59"/>
        <v>50-59</v>
      </c>
      <c r="E151" s="499" t="str">
        <f t="shared" si="60"/>
        <v>40-49</v>
      </c>
      <c r="F151" s="501" t="str">
        <f t="shared" si="55"/>
        <v>50-59</v>
      </c>
      <c r="G151" s="499" t="str">
        <f t="shared" si="56"/>
        <v>40-49</v>
      </c>
      <c r="H151" s="499" t="str">
        <f t="shared" si="58"/>
        <v>40-49</v>
      </c>
      <c r="J151" s="77">
        <v>0</v>
      </c>
      <c r="K151" s="77">
        <v>4</v>
      </c>
      <c r="L151" s="77">
        <v>3</v>
      </c>
      <c r="M151" s="77">
        <v>0</v>
      </c>
      <c r="N151" s="77">
        <v>0</v>
      </c>
      <c r="O151" s="77">
        <f t="shared" si="52"/>
        <v>7</v>
      </c>
    </row>
    <row r="152" spans="1:15">
      <c r="A152" s="37">
        <v>1994</v>
      </c>
      <c r="B152" s="499" t="str">
        <f>Wichtige_daten!$M$99</f>
        <v>40-49</v>
      </c>
      <c r="C152" s="501" t="str">
        <f>Wichtige_daten!$M$103</f>
        <v>50-59</v>
      </c>
      <c r="D152" s="501" t="str">
        <f t="shared" si="59"/>
        <v>50-59</v>
      </c>
      <c r="E152" s="499" t="str">
        <f t="shared" si="60"/>
        <v>40-49</v>
      </c>
      <c r="F152" s="501" t="str">
        <f t="shared" si="55"/>
        <v>50-59</v>
      </c>
      <c r="G152" s="499" t="str">
        <f t="shared" si="56"/>
        <v>40-49</v>
      </c>
      <c r="H152" s="499" t="str">
        <f t="shared" si="58"/>
        <v>40-49</v>
      </c>
      <c r="J152" s="77">
        <v>0</v>
      </c>
      <c r="K152" s="77">
        <v>4</v>
      </c>
      <c r="L152" s="77">
        <v>3</v>
      </c>
      <c r="M152" s="77">
        <v>0</v>
      </c>
      <c r="N152" s="77">
        <v>0</v>
      </c>
      <c r="O152" s="77">
        <f t="shared" si="52"/>
        <v>7</v>
      </c>
    </row>
    <row r="153" spans="1:15">
      <c r="A153" s="37">
        <v>1995</v>
      </c>
      <c r="B153" s="499" t="str">
        <f>$B$152</f>
        <v>40-49</v>
      </c>
      <c r="C153" s="501" t="str">
        <f t="shared" ref="C153:C160" si="61">$C$152</f>
        <v>50-59</v>
      </c>
      <c r="D153" s="501" t="str">
        <f t="shared" si="59"/>
        <v>50-59</v>
      </c>
      <c r="E153" s="499" t="str">
        <f t="shared" si="60"/>
        <v>40-49</v>
      </c>
      <c r="F153" s="501" t="str">
        <f t="shared" si="55"/>
        <v>50-59</v>
      </c>
      <c r="G153" s="499" t="str">
        <f t="shared" si="56"/>
        <v>40-49</v>
      </c>
      <c r="H153" s="499" t="str">
        <f t="shared" si="58"/>
        <v>40-49</v>
      </c>
      <c r="J153" s="77">
        <v>0</v>
      </c>
      <c r="K153" s="77">
        <v>4</v>
      </c>
      <c r="L153" s="77">
        <v>3</v>
      </c>
      <c r="M153" s="77">
        <v>0</v>
      </c>
      <c r="N153" s="77">
        <v>0</v>
      </c>
      <c r="O153" s="77">
        <f t="shared" si="52"/>
        <v>7</v>
      </c>
    </row>
    <row r="154" spans="1:15">
      <c r="A154" s="37">
        <v>1996</v>
      </c>
      <c r="B154" s="499" t="str">
        <f>$B$152</f>
        <v>40-49</v>
      </c>
      <c r="C154" s="501" t="str">
        <f t="shared" si="61"/>
        <v>50-59</v>
      </c>
      <c r="D154" s="501" t="str">
        <f t="shared" si="59"/>
        <v>50-59</v>
      </c>
      <c r="E154" s="499" t="str">
        <f>$H$149</f>
        <v>40-49</v>
      </c>
      <c r="F154" s="499" t="str">
        <f t="shared" ref="F154:F161" si="62">$E$147</f>
        <v>40-49</v>
      </c>
      <c r="G154" s="499" t="str">
        <f t="shared" si="56"/>
        <v>40-49</v>
      </c>
      <c r="H154" s="499" t="str">
        <f>Wichtige_daten!$M$104</f>
        <v>40-49</v>
      </c>
      <c r="J154" s="77">
        <v>0</v>
      </c>
      <c r="K154" s="77">
        <v>5</v>
      </c>
      <c r="L154" s="77">
        <v>2</v>
      </c>
      <c r="M154" s="77">
        <v>0</v>
      </c>
      <c r="N154" s="77">
        <v>0</v>
      </c>
      <c r="O154" s="77">
        <f t="shared" si="52"/>
        <v>7</v>
      </c>
    </row>
    <row r="155" spans="1:15">
      <c r="A155" s="37">
        <v>1997</v>
      </c>
      <c r="B155" s="499" t="str">
        <f>$B$152</f>
        <v>40-49</v>
      </c>
      <c r="C155" s="501" t="str">
        <f t="shared" si="61"/>
        <v>50-59</v>
      </c>
      <c r="D155" s="501" t="str">
        <f t="shared" si="59"/>
        <v>50-59</v>
      </c>
      <c r="E155" s="499" t="str">
        <f>$H$149</f>
        <v>40-49</v>
      </c>
      <c r="F155" s="499" t="str">
        <f t="shared" si="62"/>
        <v>40-49</v>
      </c>
      <c r="G155" s="499" t="str">
        <f t="shared" si="56"/>
        <v>40-49</v>
      </c>
      <c r="H155" s="499" t="str">
        <f>Wichtige_daten!$M$104</f>
        <v>40-49</v>
      </c>
      <c r="J155" s="77">
        <v>0</v>
      </c>
      <c r="K155" s="77">
        <v>5</v>
      </c>
      <c r="L155" s="77">
        <v>2</v>
      </c>
      <c r="M155" s="77">
        <v>0</v>
      </c>
      <c r="N155" s="77">
        <v>0</v>
      </c>
      <c r="O155" s="77">
        <f t="shared" si="52"/>
        <v>7</v>
      </c>
    </row>
    <row r="156" spans="1:15">
      <c r="A156" s="37">
        <v>1998</v>
      </c>
      <c r="B156" s="499" t="str">
        <f>$B$152</f>
        <v>40-49</v>
      </c>
      <c r="C156" s="501" t="str">
        <f t="shared" si="61"/>
        <v>50-59</v>
      </c>
      <c r="D156" s="501" t="str">
        <f t="shared" si="59"/>
        <v>50-59</v>
      </c>
      <c r="E156" s="499" t="str">
        <f>$E$155</f>
        <v>40-49</v>
      </c>
      <c r="F156" s="499" t="str">
        <f t="shared" si="62"/>
        <v>40-49</v>
      </c>
      <c r="G156" s="499" t="str">
        <f t="shared" si="56"/>
        <v>40-49</v>
      </c>
      <c r="H156" s="499" t="str">
        <f>$H$155</f>
        <v>40-49</v>
      </c>
      <c r="J156" s="77">
        <v>0</v>
      </c>
      <c r="K156" s="77">
        <v>5</v>
      </c>
      <c r="L156" s="77">
        <v>2</v>
      </c>
      <c r="M156" s="77">
        <v>0</v>
      </c>
      <c r="N156" s="77">
        <v>0</v>
      </c>
      <c r="O156" s="77">
        <f t="shared" si="52"/>
        <v>7</v>
      </c>
    </row>
    <row r="157" spans="1:15">
      <c r="A157" s="37">
        <v>1999</v>
      </c>
      <c r="B157" s="499" t="str">
        <f>$B$152</f>
        <v>40-49</v>
      </c>
      <c r="C157" s="501" t="str">
        <f t="shared" si="61"/>
        <v>50-59</v>
      </c>
      <c r="D157" s="501" t="str">
        <f t="shared" si="59"/>
        <v>50-59</v>
      </c>
      <c r="E157" s="499" t="str">
        <f>$E$155</f>
        <v>40-49</v>
      </c>
      <c r="F157" s="499" t="str">
        <f t="shared" si="62"/>
        <v>40-49</v>
      </c>
      <c r="G157" s="501" t="str">
        <f>Wichtige_daten!$M$105</f>
        <v>50-59</v>
      </c>
      <c r="H157" s="499" t="str">
        <f>$H$155</f>
        <v>40-49</v>
      </c>
      <c r="J157" s="77">
        <v>0</v>
      </c>
      <c r="K157" s="77">
        <v>4</v>
      </c>
      <c r="L157" s="77">
        <v>3</v>
      </c>
      <c r="M157" s="77">
        <v>0</v>
      </c>
      <c r="N157" s="77">
        <v>0</v>
      </c>
      <c r="O157" s="77">
        <f t="shared" si="52"/>
        <v>7</v>
      </c>
    </row>
    <row r="158" spans="1:15">
      <c r="A158" s="37">
        <v>2000</v>
      </c>
      <c r="B158" s="501" t="str">
        <f>Wichtige_daten!$M$107</f>
        <v>50-59</v>
      </c>
      <c r="C158" s="501" t="str">
        <f t="shared" si="61"/>
        <v>50-59</v>
      </c>
      <c r="D158" s="503" t="str">
        <f>Wichtige_daten!$M$106</f>
        <v>30-39</v>
      </c>
      <c r="E158" s="499" t="str">
        <f>$E$155</f>
        <v>40-49</v>
      </c>
      <c r="F158" s="499" t="str">
        <f t="shared" si="62"/>
        <v>40-49</v>
      </c>
      <c r="G158" s="501" t="str">
        <f>$G$157</f>
        <v>50-59</v>
      </c>
      <c r="H158" s="499" t="str">
        <f>$H$155</f>
        <v>40-49</v>
      </c>
      <c r="J158" s="77">
        <v>1</v>
      </c>
      <c r="K158" s="77">
        <v>3</v>
      </c>
      <c r="L158" s="77">
        <v>3</v>
      </c>
      <c r="M158" s="77">
        <v>0</v>
      </c>
      <c r="N158" s="77">
        <v>0</v>
      </c>
      <c r="O158" s="77">
        <f t="shared" si="52"/>
        <v>7</v>
      </c>
    </row>
    <row r="159" spans="1:15">
      <c r="A159" s="37">
        <v>2001</v>
      </c>
      <c r="B159" s="501" t="str">
        <f>$B$158</f>
        <v>50-59</v>
      </c>
      <c r="C159" s="501" t="str">
        <f t="shared" si="61"/>
        <v>50-59</v>
      </c>
      <c r="D159" s="503" t="str">
        <f>$D$158</f>
        <v>30-39</v>
      </c>
      <c r="E159" s="501" t="str">
        <f>Wichtige_daten!$M$108</f>
        <v>50-59</v>
      </c>
      <c r="F159" s="499" t="str">
        <f t="shared" si="62"/>
        <v>40-49</v>
      </c>
      <c r="G159" s="501" t="str">
        <f>$G$157</f>
        <v>50-59</v>
      </c>
      <c r="H159" s="499" t="str">
        <f t="shared" ref="H159:H168" si="63">$H$154</f>
        <v>40-49</v>
      </c>
      <c r="J159" s="77">
        <v>1</v>
      </c>
      <c r="K159" s="77">
        <v>2</v>
      </c>
      <c r="L159" s="77">
        <v>4</v>
      </c>
      <c r="M159" s="77">
        <v>0</v>
      </c>
      <c r="N159" s="77">
        <v>0</v>
      </c>
      <c r="O159" s="77">
        <f t="shared" si="52"/>
        <v>7</v>
      </c>
    </row>
    <row r="160" spans="1:15">
      <c r="A160" s="37">
        <v>2002</v>
      </c>
      <c r="B160" s="501" t="str">
        <f>$B$158</f>
        <v>50-59</v>
      </c>
      <c r="C160" s="501" t="str">
        <f t="shared" si="61"/>
        <v>50-59</v>
      </c>
      <c r="D160" s="503" t="str">
        <f>$D$158</f>
        <v>30-39</v>
      </c>
      <c r="E160" s="501" t="str">
        <f t="shared" ref="E160:E166" si="64">$E$159</f>
        <v>50-59</v>
      </c>
      <c r="F160" s="499" t="str">
        <f t="shared" si="62"/>
        <v>40-49</v>
      </c>
      <c r="G160" s="501" t="str">
        <f>$G$157</f>
        <v>50-59</v>
      </c>
      <c r="H160" s="499" t="str">
        <f t="shared" si="63"/>
        <v>40-49</v>
      </c>
      <c r="J160" s="77">
        <v>1</v>
      </c>
      <c r="K160" s="77">
        <v>2</v>
      </c>
      <c r="L160" s="77">
        <v>4</v>
      </c>
      <c r="M160" s="77">
        <v>0</v>
      </c>
      <c r="N160" s="77">
        <v>0</v>
      </c>
      <c r="O160" s="77">
        <f t="shared" si="52"/>
        <v>7</v>
      </c>
    </row>
    <row r="161" spans="1:15">
      <c r="A161" s="37">
        <v>2003</v>
      </c>
      <c r="B161" s="501" t="str">
        <f>Wichtige_daten!$M$109</f>
        <v>50-59</v>
      </c>
      <c r="C161" s="501" t="str">
        <f t="shared" ref="C161:C167" si="65">$G$157</f>
        <v>50-59</v>
      </c>
      <c r="D161" s="503" t="str">
        <f>$D$158</f>
        <v>30-39</v>
      </c>
      <c r="E161" s="501" t="str">
        <f t="shared" si="64"/>
        <v>50-59</v>
      </c>
      <c r="F161" s="499" t="str">
        <f t="shared" si="62"/>
        <v>40-49</v>
      </c>
      <c r="G161" s="501" t="str">
        <f>$B$158</f>
        <v>50-59</v>
      </c>
      <c r="H161" s="499" t="str">
        <f t="shared" si="63"/>
        <v>40-49</v>
      </c>
      <c r="J161" s="77">
        <v>1</v>
      </c>
      <c r="K161" s="77">
        <v>2</v>
      </c>
      <c r="L161" s="77">
        <v>4</v>
      </c>
      <c r="M161" s="77">
        <v>0</v>
      </c>
      <c r="N161" s="77">
        <v>0</v>
      </c>
      <c r="O161" s="77">
        <f t="shared" si="52"/>
        <v>7</v>
      </c>
    </row>
    <row r="162" spans="1:15">
      <c r="A162" s="37">
        <v>2004</v>
      </c>
      <c r="B162" s="501" t="str">
        <f t="shared" ref="B162:B169" si="66">$B$161</f>
        <v>50-59</v>
      </c>
      <c r="C162" s="501" t="str">
        <f t="shared" si="65"/>
        <v>50-59</v>
      </c>
      <c r="D162" s="505" t="str">
        <f>Wichtige_daten!$M$110</f>
        <v>60-69</v>
      </c>
      <c r="E162" s="501" t="str">
        <f t="shared" si="64"/>
        <v>50-59</v>
      </c>
      <c r="F162" s="505" t="str">
        <f>Wichtige_daten!$M$111</f>
        <v>60-69</v>
      </c>
      <c r="G162" s="501" t="str">
        <f>$B$158</f>
        <v>50-59</v>
      </c>
      <c r="H162" s="499" t="str">
        <f t="shared" si="63"/>
        <v>40-49</v>
      </c>
      <c r="J162" s="77">
        <v>0</v>
      </c>
      <c r="K162" s="77">
        <v>1</v>
      </c>
      <c r="L162" s="77">
        <v>4</v>
      </c>
      <c r="M162" s="77">
        <v>2</v>
      </c>
      <c r="N162" s="77">
        <v>0</v>
      </c>
      <c r="O162" s="77">
        <f t="shared" si="52"/>
        <v>7</v>
      </c>
    </row>
    <row r="163" spans="1:15">
      <c r="A163" s="37">
        <v>2005</v>
      </c>
      <c r="B163" s="501" t="str">
        <f t="shared" si="66"/>
        <v>50-59</v>
      </c>
      <c r="C163" s="501" t="str">
        <f t="shared" si="65"/>
        <v>50-59</v>
      </c>
      <c r="D163" s="505" t="str">
        <f>$D$162</f>
        <v>60-69</v>
      </c>
      <c r="E163" s="501" t="str">
        <f t="shared" si="64"/>
        <v>50-59</v>
      </c>
      <c r="F163" s="505" t="str">
        <f t="shared" ref="F163:F168" si="67">$F$162</f>
        <v>60-69</v>
      </c>
      <c r="G163" s="501" t="str">
        <f>$B$158</f>
        <v>50-59</v>
      </c>
      <c r="H163" s="499" t="str">
        <f t="shared" si="63"/>
        <v>40-49</v>
      </c>
      <c r="J163" s="77">
        <v>0</v>
      </c>
      <c r="K163" s="77">
        <v>1</v>
      </c>
      <c r="L163" s="77">
        <v>4</v>
      </c>
      <c r="M163" s="77">
        <v>2</v>
      </c>
      <c r="N163" s="77">
        <v>0</v>
      </c>
      <c r="O163" s="77">
        <f t="shared" si="52"/>
        <v>7</v>
      </c>
    </row>
    <row r="164" spans="1:15">
      <c r="A164" s="37">
        <v>2006</v>
      </c>
      <c r="B164" s="501" t="str">
        <f t="shared" si="66"/>
        <v>50-59</v>
      </c>
      <c r="C164" s="501" t="str">
        <f t="shared" si="65"/>
        <v>50-59</v>
      </c>
      <c r="D164" s="505" t="str">
        <f>$D$162</f>
        <v>60-69</v>
      </c>
      <c r="E164" s="501" t="str">
        <f t="shared" si="64"/>
        <v>50-59</v>
      </c>
      <c r="F164" s="505" t="str">
        <f t="shared" si="67"/>
        <v>60-69</v>
      </c>
      <c r="G164" s="501" t="str">
        <f>$B$158</f>
        <v>50-59</v>
      </c>
      <c r="H164" s="499" t="str">
        <f t="shared" si="63"/>
        <v>40-49</v>
      </c>
      <c r="J164" s="77">
        <v>0</v>
      </c>
      <c r="K164" s="77">
        <v>1</v>
      </c>
      <c r="L164" s="77">
        <v>4</v>
      </c>
      <c r="M164" s="77">
        <v>2</v>
      </c>
      <c r="N164" s="77">
        <v>0</v>
      </c>
      <c r="O164" s="77">
        <f t="shared" si="52"/>
        <v>7</v>
      </c>
    </row>
    <row r="165" spans="1:15">
      <c r="A165" s="37">
        <v>2007</v>
      </c>
      <c r="B165" s="501" t="str">
        <f t="shared" si="66"/>
        <v>50-59</v>
      </c>
      <c r="C165" s="501" t="str">
        <f t="shared" si="65"/>
        <v>50-59</v>
      </c>
      <c r="D165" s="505" t="str">
        <f>$D$162</f>
        <v>60-69</v>
      </c>
      <c r="E165" s="501" t="str">
        <f t="shared" si="64"/>
        <v>50-59</v>
      </c>
      <c r="F165" s="505" t="str">
        <f t="shared" si="67"/>
        <v>60-69</v>
      </c>
      <c r="G165" s="499" t="str">
        <f>Wichtige_daten!$M$112</f>
        <v>40-49</v>
      </c>
      <c r="H165" s="499" t="str">
        <f t="shared" si="63"/>
        <v>40-49</v>
      </c>
      <c r="J165" s="77">
        <v>0</v>
      </c>
      <c r="K165" s="77">
        <v>2</v>
      </c>
      <c r="L165" s="77">
        <v>3</v>
      </c>
      <c r="M165" s="77">
        <v>2</v>
      </c>
      <c r="N165" s="77">
        <v>0</v>
      </c>
      <c r="O165" s="77">
        <f t="shared" si="52"/>
        <v>7</v>
      </c>
    </row>
    <row r="166" spans="1:15">
      <c r="A166" s="37">
        <v>2008</v>
      </c>
      <c r="B166" s="501" t="str">
        <f t="shared" si="66"/>
        <v>50-59</v>
      </c>
      <c r="C166" s="501" t="str">
        <f t="shared" si="65"/>
        <v>50-59</v>
      </c>
      <c r="D166" s="501" t="str">
        <f>Wichtige_daten!$M$113</f>
        <v>50-59</v>
      </c>
      <c r="E166" s="501" t="str">
        <f t="shared" si="64"/>
        <v>50-59</v>
      </c>
      <c r="F166" s="505" t="str">
        <f t="shared" si="67"/>
        <v>60-69</v>
      </c>
      <c r="G166" s="499" t="str">
        <f>$G$165</f>
        <v>40-49</v>
      </c>
      <c r="H166" s="499" t="str">
        <f t="shared" si="63"/>
        <v>40-49</v>
      </c>
      <c r="J166" s="77">
        <v>0</v>
      </c>
      <c r="K166" s="77">
        <v>2</v>
      </c>
      <c r="L166" s="77">
        <v>4</v>
      </c>
      <c r="M166" s="77">
        <v>1</v>
      </c>
      <c r="N166" s="77">
        <v>0</v>
      </c>
      <c r="O166" s="77">
        <f t="shared" si="52"/>
        <v>7</v>
      </c>
    </row>
    <row r="167" spans="1:15">
      <c r="A167" s="37">
        <v>2009</v>
      </c>
      <c r="B167" s="501" t="str">
        <f t="shared" si="66"/>
        <v>50-59</v>
      </c>
      <c r="C167" s="501" t="str">
        <f t="shared" si="65"/>
        <v>50-59</v>
      </c>
      <c r="D167" s="501" t="str">
        <f>$D$166</f>
        <v>50-59</v>
      </c>
      <c r="E167" s="501" t="str">
        <f>Wichtige_daten!$M$114</f>
        <v>50-59</v>
      </c>
      <c r="F167" s="505" t="str">
        <f t="shared" si="67"/>
        <v>60-69</v>
      </c>
      <c r="G167" s="499" t="str">
        <f>$G$165</f>
        <v>40-49</v>
      </c>
      <c r="H167" s="499" t="str">
        <f t="shared" si="63"/>
        <v>40-49</v>
      </c>
      <c r="J167" s="77">
        <v>0</v>
      </c>
      <c r="K167" s="77">
        <v>2</v>
      </c>
      <c r="L167" s="77">
        <v>4</v>
      </c>
      <c r="M167" s="77">
        <v>1</v>
      </c>
      <c r="N167" s="77">
        <v>0</v>
      </c>
      <c r="O167" s="77">
        <f t="shared" si="52"/>
        <v>7</v>
      </c>
    </row>
    <row r="168" spans="1:15">
      <c r="A168" s="37">
        <v>2010</v>
      </c>
      <c r="B168" s="501" t="str">
        <f t="shared" si="66"/>
        <v>50-59</v>
      </c>
      <c r="C168" s="499" t="str">
        <f>Wichtige_daten!$M$115</f>
        <v>40-49</v>
      </c>
      <c r="D168" s="501" t="str">
        <f>$D$166</f>
        <v>50-59</v>
      </c>
      <c r="E168" s="501" t="str">
        <f t="shared" ref="E168:E173" si="68">$E$167</f>
        <v>50-59</v>
      </c>
      <c r="F168" s="505" t="str">
        <f t="shared" si="67"/>
        <v>60-69</v>
      </c>
      <c r="G168" s="499" t="str">
        <f>$G$165</f>
        <v>40-49</v>
      </c>
      <c r="H168" s="499" t="str">
        <f t="shared" si="63"/>
        <v>40-49</v>
      </c>
      <c r="J168" s="77">
        <v>0</v>
      </c>
      <c r="K168" s="77">
        <v>3</v>
      </c>
      <c r="L168" s="77">
        <v>3</v>
      </c>
      <c r="M168" s="77">
        <v>1</v>
      </c>
      <c r="N168" s="77">
        <v>0</v>
      </c>
      <c r="O168" s="77">
        <f t="shared" si="52"/>
        <v>7</v>
      </c>
    </row>
    <row r="169" spans="1:15">
      <c r="A169" s="37">
        <v>2011</v>
      </c>
      <c r="B169" s="501" t="str">
        <f t="shared" si="66"/>
        <v>50-59</v>
      </c>
      <c r="C169" s="499" t="str">
        <f>$C$168</f>
        <v>40-49</v>
      </c>
      <c r="D169" s="501" t="str">
        <f>Wichtige_daten!$M$116</f>
        <v>50-59</v>
      </c>
      <c r="E169" s="501" t="str">
        <f t="shared" si="68"/>
        <v>50-59</v>
      </c>
      <c r="F169" s="501" t="str">
        <f>$D$166</f>
        <v>50-59</v>
      </c>
      <c r="G169" s="501" t="str">
        <f>Wichtige_daten!$M$117</f>
        <v>50-59</v>
      </c>
      <c r="H169" s="499" t="str">
        <f>$G$165</f>
        <v>40-49</v>
      </c>
      <c r="J169" s="77">
        <v>0</v>
      </c>
      <c r="K169" s="77">
        <v>2</v>
      </c>
      <c r="L169" s="77">
        <v>5</v>
      </c>
      <c r="M169" s="77">
        <v>0</v>
      </c>
      <c r="N169" s="77">
        <v>0</v>
      </c>
      <c r="O169" s="77">
        <f t="shared" si="52"/>
        <v>7</v>
      </c>
    </row>
    <row r="170" spans="1:15">
      <c r="A170" s="37">
        <v>2012</v>
      </c>
      <c r="B170" s="499" t="str">
        <f>$C$168</f>
        <v>40-49</v>
      </c>
      <c r="C170" s="503" t="str">
        <f>Wichtige_daten!$M$118</f>
        <v>30-39</v>
      </c>
      <c r="D170" s="501" t="str">
        <f>$D$169</f>
        <v>50-59</v>
      </c>
      <c r="E170" s="501" t="str">
        <f t="shared" si="68"/>
        <v>50-59</v>
      </c>
      <c r="F170" s="501" t="str">
        <f>$D$166</f>
        <v>50-59</v>
      </c>
      <c r="G170" s="501" t="str">
        <f>$G$169</f>
        <v>50-59</v>
      </c>
      <c r="H170" s="499" t="str">
        <f>$G$165</f>
        <v>40-49</v>
      </c>
      <c r="J170" s="77">
        <v>1</v>
      </c>
      <c r="K170" s="77">
        <v>2</v>
      </c>
      <c r="L170" s="77">
        <v>4</v>
      </c>
      <c r="M170" s="77">
        <v>0</v>
      </c>
      <c r="N170" s="77">
        <v>0</v>
      </c>
      <c r="O170" s="77">
        <f t="shared" si="52"/>
        <v>7</v>
      </c>
    </row>
    <row r="171" spans="1:15">
      <c r="A171" s="37">
        <v>2013</v>
      </c>
      <c r="B171" s="499" t="str">
        <f>$C$168</f>
        <v>40-49</v>
      </c>
      <c r="C171" s="503" t="str">
        <f>Wichtige_daten!$M$118</f>
        <v>30-39</v>
      </c>
      <c r="D171" s="501" t="str">
        <f>$D$169</f>
        <v>50-59</v>
      </c>
      <c r="E171" s="501" t="str">
        <f t="shared" si="68"/>
        <v>50-59</v>
      </c>
      <c r="F171" s="501" t="str">
        <f>$D$166</f>
        <v>50-59</v>
      </c>
      <c r="G171" s="501" t="str">
        <f>$G$169</f>
        <v>50-59</v>
      </c>
      <c r="H171" s="499" t="str">
        <f>$G$165</f>
        <v>40-49</v>
      </c>
      <c r="J171" s="77">
        <v>1</v>
      </c>
      <c r="K171" s="77">
        <v>2</v>
      </c>
      <c r="L171" s="77">
        <v>4</v>
      </c>
      <c r="M171" s="77">
        <v>0</v>
      </c>
      <c r="N171" s="77">
        <v>0</v>
      </c>
      <c r="O171" s="77">
        <f t="shared" si="52"/>
        <v>7</v>
      </c>
    </row>
    <row r="172" spans="1:15">
      <c r="A172" s="37">
        <v>2015</v>
      </c>
      <c r="B172" s="499" t="str">
        <f>$C$168</f>
        <v>40-49</v>
      </c>
      <c r="C172" s="503" t="str">
        <f>Wichtige_daten!$M$118</f>
        <v>30-39</v>
      </c>
      <c r="D172" s="501" t="str">
        <f>$D$169</f>
        <v>50-59</v>
      </c>
      <c r="E172" s="501" t="str">
        <f t="shared" si="68"/>
        <v>50-59</v>
      </c>
      <c r="F172" s="501" t="str">
        <f>$D$166</f>
        <v>50-59</v>
      </c>
      <c r="G172" s="501" t="str">
        <f>$G$169</f>
        <v>50-59</v>
      </c>
      <c r="H172" s="499" t="str">
        <f>$G$165</f>
        <v>40-49</v>
      </c>
      <c r="J172" s="77">
        <v>1</v>
      </c>
      <c r="K172" s="77">
        <v>2</v>
      </c>
      <c r="L172" s="77">
        <v>4</v>
      </c>
      <c r="M172" s="77">
        <v>0</v>
      </c>
      <c r="N172" s="77">
        <v>0</v>
      </c>
      <c r="O172" s="77">
        <f t="shared" ref="O172:O173" si="69">SUM(J172:N172)</f>
        <v>7</v>
      </c>
    </row>
    <row r="173" spans="1:15">
      <c r="A173" s="37">
        <v>2015</v>
      </c>
      <c r="B173" s="499" t="str">
        <f>$C$168</f>
        <v>40-49</v>
      </c>
      <c r="C173" s="503" t="str">
        <f>Wichtige_daten!$M$118</f>
        <v>30-39</v>
      </c>
      <c r="D173" s="501" t="str">
        <f>$D$169</f>
        <v>50-59</v>
      </c>
      <c r="E173" s="501" t="str">
        <f t="shared" si="68"/>
        <v>50-59</v>
      </c>
      <c r="F173" s="501" t="str">
        <f>$D$166</f>
        <v>50-59</v>
      </c>
      <c r="G173" s="501" t="str">
        <f>$G$169</f>
        <v>50-59</v>
      </c>
      <c r="H173" s="499" t="str">
        <f>$G$165</f>
        <v>40-49</v>
      </c>
      <c r="J173" s="77">
        <v>1</v>
      </c>
      <c r="K173" s="77">
        <v>2</v>
      </c>
      <c r="L173" s="77">
        <v>4</v>
      </c>
      <c r="M173" s="77">
        <v>0</v>
      </c>
      <c r="N173" s="77">
        <v>0</v>
      </c>
      <c r="O173" s="77">
        <f t="shared" si="69"/>
        <v>7</v>
      </c>
    </row>
    <row r="174" spans="1:15">
      <c r="A174" s="37">
        <v>2016</v>
      </c>
      <c r="B174" s="499" t="str">
        <f>$C$168</f>
        <v>40-49</v>
      </c>
      <c r="C174" s="503" t="str">
        <f>Wichtige_daten!$M$118</f>
        <v>30-39</v>
      </c>
      <c r="D174" s="538" t="str">
        <f>$D$168</f>
        <v>50-59</v>
      </c>
      <c r="E174" s="541" t="str">
        <f>Wichtige_daten!$M$116</f>
        <v>50-59</v>
      </c>
      <c r="F174" s="538" t="str">
        <f t="shared" ref="F174:F180" si="70">$E$166</f>
        <v>50-59</v>
      </c>
      <c r="G174" s="44" t="str">
        <f>$G$168</f>
        <v>40-49</v>
      </c>
      <c r="H174" s="538" t="str">
        <f>$G$164</f>
        <v>50-59</v>
      </c>
    </row>
    <row r="175" spans="1:15">
      <c r="A175" s="37">
        <v>2017</v>
      </c>
      <c r="B175" s="541" t="str">
        <f>Wichtige_daten!$M$120</f>
        <v>50-59</v>
      </c>
      <c r="C175" s="503" t="str">
        <f>Wichtige_daten!$M$118</f>
        <v>30-39</v>
      </c>
      <c r="D175" s="538" t="str">
        <f>$D$168</f>
        <v>50-59</v>
      </c>
      <c r="E175" s="541" t="str">
        <f>Wichtige_daten!$M$116</f>
        <v>50-59</v>
      </c>
      <c r="F175" s="538" t="str">
        <f t="shared" si="70"/>
        <v>50-59</v>
      </c>
      <c r="G175" s="44" t="str">
        <f>$G$168</f>
        <v>40-49</v>
      </c>
      <c r="H175" s="538" t="str">
        <f>$G$164</f>
        <v>50-59</v>
      </c>
    </row>
    <row r="176" spans="1:15">
      <c r="A176" s="37">
        <v>2018</v>
      </c>
      <c r="B176" s="541" t="str">
        <f>Wichtige_daten!$M$120</f>
        <v>50-59</v>
      </c>
      <c r="C176" s="503" t="str">
        <f>Wichtige_daten!$M$118</f>
        <v>30-39</v>
      </c>
      <c r="D176" s="538" t="str">
        <f>$D$168</f>
        <v>50-59</v>
      </c>
      <c r="E176" s="541" t="str">
        <f>Wichtige_daten!$M$116</f>
        <v>50-59</v>
      </c>
      <c r="F176" s="538" t="str">
        <f t="shared" si="70"/>
        <v>50-59</v>
      </c>
      <c r="G176" s="44" t="str">
        <f>$G$168</f>
        <v>40-49</v>
      </c>
      <c r="H176" s="538" t="str">
        <f>$G$164</f>
        <v>50-59</v>
      </c>
    </row>
    <row r="177" spans="1:8">
      <c r="A177" s="37">
        <v>2019</v>
      </c>
      <c r="B177" s="541" t="str">
        <f>Wichtige_daten!$M$120</f>
        <v>50-59</v>
      </c>
      <c r="C177" s="503" t="str">
        <f>Wichtige_daten!$M$118</f>
        <v>30-39</v>
      </c>
      <c r="D177" s="541" t="str">
        <f>Wichtige_daten!$M$121</f>
        <v>50-59</v>
      </c>
      <c r="E177" s="541" t="str">
        <f>Wichtige_daten!$M$122</f>
        <v>50-59</v>
      </c>
      <c r="F177" s="538" t="str">
        <f t="shared" si="70"/>
        <v>50-59</v>
      </c>
      <c r="G177" s="541" t="str">
        <f>Wichtige_daten!$M$116</f>
        <v>50-59</v>
      </c>
      <c r="H177" s="538" t="str">
        <f>$D$168</f>
        <v>50-59</v>
      </c>
    </row>
    <row r="178" spans="1:8">
      <c r="A178" s="37">
        <v>2020</v>
      </c>
      <c r="B178" s="541" t="str">
        <f>Wichtige_daten!$M$120</f>
        <v>50-59</v>
      </c>
      <c r="C178" s="503" t="str">
        <f>Wichtige_daten!$M$118</f>
        <v>30-39</v>
      </c>
      <c r="D178" s="541" t="str">
        <f>Wichtige_daten!$M$121</f>
        <v>50-59</v>
      </c>
      <c r="E178" s="541" t="str">
        <f>Wichtige_daten!$M$122</f>
        <v>50-59</v>
      </c>
      <c r="F178" s="538" t="str">
        <f t="shared" si="70"/>
        <v>50-59</v>
      </c>
      <c r="G178" s="541" t="str">
        <f>Wichtige_daten!$M$116</f>
        <v>50-59</v>
      </c>
      <c r="H178" s="538" t="str">
        <f>$D$168</f>
        <v>50-59</v>
      </c>
    </row>
    <row r="179" spans="1:8">
      <c r="A179" s="37">
        <v>2021</v>
      </c>
      <c r="B179" s="541" t="str">
        <f>Wichtige_daten!$M$120</f>
        <v>50-59</v>
      </c>
      <c r="C179" s="503" t="str">
        <f>Wichtige_daten!$M$118</f>
        <v>30-39</v>
      </c>
      <c r="D179" s="541" t="str">
        <f>Wichtige_daten!$M$121</f>
        <v>50-59</v>
      </c>
      <c r="E179" s="541" t="str">
        <f>Wichtige_daten!$M$122</f>
        <v>50-59</v>
      </c>
      <c r="F179" s="538" t="str">
        <f t="shared" si="70"/>
        <v>50-59</v>
      </c>
      <c r="G179" s="541" t="str">
        <f>Wichtige_daten!$M$116</f>
        <v>50-59</v>
      </c>
      <c r="H179" s="538" t="str">
        <f>$D$168</f>
        <v>50-59</v>
      </c>
    </row>
    <row r="180" spans="1:8">
      <c r="A180" s="37">
        <v>2022</v>
      </c>
      <c r="B180" s="541" t="str">
        <f>Wichtige_daten!$M$120</f>
        <v>50-59</v>
      </c>
      <c r="C180" s="503" t="str">
        <f>Wichtige_daten!$M$118</f>
        <v>30-39</v>
      </c>
      <c r="D180" s="541" t="str">
        <f>Wichtige_daten!$M$121</f>
        <v>50-59</v>
      </c>
      <c r="E180" s="541" t="str">
        <f>Wichtige_daten!$M$122</f>
        <v>50-59</v>
      </c>
      <c r="F180" s="538" t="str">
        <f t="shared" si="70"/>
        <v>50-59</v>
      </c>
      <c r="G180" s="541" t="str">
        <f>Wichtige_daten!$M$116</f>
        <v>50-59</v>
      </c>
      <c r="H180" s="538" t="str">
        <f>$D$168</f>
        <v>50-59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163"/>
  <sheetViews>
    <sheetView topLeftCell="A176" zoomScale="173" workbookViewId="0">
      <selection activeCell="E159" sqref="E159"/>
    </sheetView>
  </sheetViews>
  <sheetFormatPr baseColWidth="10" defaultColWidth="10.6640625" defaultRowHeight="15"/>
  <cols>
    <col min="1" max="1" width="19.5" style="77" customWidth="1"/>
    <col min="2" max="2" width="25" style="77" customWidth="1"/>
    <col min="3" max="3" width="13.83203125" style="77" customWidth="1"/>
    <col min="4" max="4" width="10.6640625" style="77"/>
    <col min="5" max="5" width="16.5" style="77" customWidth="1"/>
    <col min="6" max="9" width="17.6640625" style="77" customWidth="1"/>
    <col min="10" max="10" width="15.5" style="77" customWidth="1"/>
    <col min="11" max="11" width="14.6640625" style="77" customWidth="1"/>
    <col min="12" max="12" width="14.33203125" style="77" customWidth="1"/>
    <col min="13" max="13" width="15.5" style="77" customWidth="1"/>
    <col min="14" max="14" width="19" style="77" customWidth="1"/>
    <col min="15" max="15" width="15.33203125" style="77" customWidth="1"/>
    <col min="16" max="16384" width="10.6640625" style="77"/>
  </cols>
  <sheetData>
    <row r="1" spans="1:14" ht="38" customHeight="1">
      <c r="A1" s="30" t="s">
        <v>1324</v>
      </c>
    </row>
    <row r="2" spans="1:14" ht="20">
      <c r="A2" s="275" t="s">
        <v>1311</v>
      </c>
    </row>
    <row r="5" spans="1:14" ht="16" thickBot="1"/>
    <row r="6" spans="1:14" ht="16" thickBot="1">
      <c r="A6" s="462"/>
      <c r="B6" s="463" t="s">
        <v>1100</v>
      </c>
      <c r="C6" s="463" t="s">
        <v>779</v>
      </c>
      <c r="D6" s="463" t="s">
        <v>1101</v>
      </c>
      <c r="E6" s="463" t="s">
        <v>1102</v>
      </c>
      <c r="F6" s="464" t="s">
        <v>1103</v>
      </c>
      <c r="G6" s="37"/>
      <c r="H6" s="37"/>
      <c r="I6" s="37"/>
      <c r="K6" s="37" t="s">
        <v>1276</v>
      </c>
      <c r="L6" s="37" t="s">
        <v>1277</v>
      </c>
      <c r="N6" s="37"/>
    </row>
    <row r="7" spans="1:14">
      <c r="A7" s="388">
        <v>1</v>
      </c>
      <c r="B7" s="465" t="s">
        <v>1104</v>
      </c>
      <c r="C7" s="466">
        <f t="shared" ref="C7:C38" si="0">SUM(K7-L7)/365.2</f>
        <v>43.713033953997808</v>
      </c>
      <c r="D7" s="86" t="s">
        <v>384</v>
      </c>
      <c r="E7" s="467" t="s">
        <v>692</v>
      </c>
      <c r="F7" s="468">
        <v>40</v>
      </c>
      <c r="G7" s="351"/>
      <c r="H7" s="351"/>
      <c r="I7" s="351"/>
      <c r="K7" s="25">
        <v>17853</v>
      </c>
      <c r="L7" s="39">
        <v>1889</v>
      </c>
    </row>
    <row r="8" spans="1:14">
      <c r="A8" s="235">
        <v>2</v>
      </c>
      <c r="B8" s="55" t="s">
        <v>1105</v>
      </c>
      <c r="C8" s="62">
        <f t="shared" si="0"/>
        <v>49.605695509309967</v>
      </c>
      <c r="D8" s="24" t="s">
        <v>384</v>
      </c>
      <c r="E8" s="351" t="s">
        <v>693</v>
      </c>
      <c r="F8" s="469">
        <v>40</v>
      </c>
      <c r="G8" s="351"/>
      <c r="H8" s="351"/>
      <c r="I8" s="351"/>
      <c r="K8" s="25">
        <v>54378</v>
      </c>
      <c r="L8" s="39">
        <v>36262</v>
      </c>
    </row>
    <row r="9" spans="1:14">
      <c r="A9" s="235">
        <v>3</v>
      </c>
      <c r="B9" s="55" t="s">
        <v>1106</v>
      </c>
      <c r="C9" s="62">
        <f t="shared" si="0"/>
        <v>46.746987951807228</v>
      </c>
      <c r="D9" s="24" t="s">
        <v>1107</v>
      </c>
      <c r="E9" s="351" t="s">
        <v>694</v>
      </c>
      <c r="F9" s="469">
        <v>40</v>
      </c>
      <c r="G9" s="351"/>
      <c r="H9" s="351"/>
      <c r="I9" s="351"/>
      <c r="K9" s="25">
        <v>17853</v>
      </c>
      <c r="L9" s="39">
        <v>781</v>
      </c>
    </row>
    <row r="10" spans="1:14">
      <c r="A10" s="235">
        <v>4</v>
      </c>
      <c r="B10" s="55" t="s">
        <v>150</v>
      </c>
      <c r="C10" s="62">
        <f t="shared" si="0"/>
        <v>52.072836801752466</v>
      </c>
      <c r="D10" s="24" t="s">
        <v>384</v>
      </c>
      <c r="E10" s="351" t="s">
        <v>695</v>
      </c>
      <c r="F10" s="469">
        <v>50</v>
      </c>
      <c r="G10" s="351"/>
      <c r="H10" s="351"/>
      <c r="I10" s="351"/>
      <c r="K10" s="25">
        <v>54378</v>
      </c>
      <c r="L10" s="39">
        <v>35361</v>
      </c>
    </row>
    <row r="11" spans="1:14">
      <c r="A11" s="235">
        <v>5</v>
      </c>
      <c r="B11" s="55" t="s">
        <v>1108</v>
      </c>
      <c r="C11" s="62">
        <f t="shared" si="0"/>
        <v>36.985213581599126</v>
      </c>
      <c r="D11" s="24" t="s">
        <v>1107</v>
      </c>
      <c r="E11" s="351" t="s">
        <v>696</v>
      </c>
      <c r="F11" s="469">
        <v>30</v>
      </c>
      <c r="G11" s="351"/>
      <c r="H11" s="351"/>
      <c r="I11" s="351"/>
      <c r="K11" s="25">
        <v>17853</v>
      </c>
      <c r="L11" s="39">
        <v>4346</v>
      </c>
    </row>
    <row r="12" spans="1:14">
      <c r="A12" s="235">
        <v>6</v>
      </c>
      <c r="B12" s="55" t="s">
        <v>1109</v>
      </c>
      <c r="C12" s="62">
        <f t="shared" si="0"/>
        <v>47.102957283680176</v>
      </c>
      <c r="D12" s="24" t="s">
        <v>1107</v>
      </c>
      <c r="E12" s="351" t="s">
        <v>697</v>
      </c>
      <c r="F12" s="469">
        <v>40</v>
      </c>
      <c r="G12" s="351"/>
      <c r="H12" s="351"/>
      <c r="I12" s="351"/>
      <c r="K12" s="25">
        <v>17853</v>
      </c>
      <c r="L12" s="39">
        <v>651</v>
      </c>
    </row>
    <row r="13" spans="1:14">
      <c r="A13" s="235">
        <v>7</v>
      </c>
      <c r="B13" s="55" t="s">
        <v>1110</v>
      </c>
      <c r="C13" s="62">
        <f t="shared" si="0"/>
        <v>57.02354874041621</v>
      </c>
      <c r="D13" s="24" t="s">
        <v>384</v>
      </c>
      <c r="E13" s="351" t="s">
        <v>698</v>
      </c>
      <c r="F13" s="469">
        <v>50</v>
      </c>
      <c r="G13" s="351"/>
      <c r="H13" s="351"/>
      <c r="I13" s="351"/>
      <c r="K13" s="25">
        <v>54378</v>
      </c>
      <c r="L13" s="39">
        <v>33553</v>
      </c>
    </row>
    <row r="14" spans="1:14">
      <c r="A14" s="235">
        <v>8</v>
      </c>
      <c r="B14" s="55" t="s">
        <v>1111</v>
      </c>
      <c r="C14" s="62">
        <f t="shared" si="0"/>
        <v>34.789156626506028</v>
      </c>
      <c r="D14" s="24" t="s">
        <v>679</v>
      </c>
      <c r="E14" s="351" t="s">
        <v>699</v>
      </c>
      <c r="F14" s="469">
        <v>30</v>
      </c>
      <c r="G14" s="351"/>
      <c r="H14" s="351"/>
      <c r="I14" s="351"/>
      <c r="K14" s="25">
        <v>20064</v>
      </c>
      <c r="L14" s="39">
        <v>7359</v>
      </c>
    </row>
    <row r="15" spans="1:14">
      <c r="A15" s="235">
        <v>9</v>
      </c>
      <c r="B15" s="55" t="s">
        <v>1112</v>
      </c>
      <c r="C15" s="62">
        <f t="shared" si="0"/>
        <v>36.119934282584886</v>
      </c>
      <c r="D15" s="24" t="s">
        <v>333</v>
      </c>
      <c r="E15" s="351" t="s">
        <v>700</v>
      </c>
      <c r="F15" s="469">
        <v>30</v>
      </c>
      <c r="G15" s="351"/>
      <c r="H15" s="351"/>
      <c r="I15" s="351"/>
      <c r="K15" s="25">
        <v>20281</v>
      </c>
      <c r="L15" s="39">
        <v>7090</v>
      </c>
    </row>
    <row r="16" spans="1:14">
      <c r="A16" s="235">
        <v>10</v>
      </c>
      <c r="B16" s="55" t="s">
        <v>1113</v>
      </c>
      <c r="C16" s="62">
        <f t="shared" si="0"/>
        <v>41.662102957283679</v>
      </c>
      <c r="D16" s="24" t="s">
        <v>680</v>
      </c>
      <c r="E16" s="351" t="s">
        <v>701</v>
      </c>
      <c r="F16" s="469">
        <v>40</v>
      </c>
      <c r="G16" s="351"/>
      <c r="H16" s="351"/>
      <c r="I16" s="351"/>
      <c r="K16" s="25">
        <v>20284</v>
      </c>
      <c r="L16" s="39">
        <v>5069</v>
      </c>
    </row>
    <row r="17" spans="1:12">
      <c r="A17" s="235">
        <v>11</v>
      </c>
      <c r="B17" s="55" t="s">
        <v>1114</v>
      </c>
      <c r="C17" s="62">
        <f t="shared" si="0"/>
        <v>48.825301204819276</v>
      </c>
      <c r="D17" s="24" t="s">
        <v>336</v>
      </c>
      <c r="E17" s="351" t="s">
        <v>702</v>
      </c>
      <c r="F17" s="469">
        <v>40</v>
      </c>
      <c r="G17" s="351"/>
      <c r="H17" s="351"/>
      <c r="I17" s="351"/>
      <c r="K17" s="25">
        <v>21031</v>
      </c>
      <c r="L17" s="39">
        <v>3200</v>
      </c>
    </row>
    <row r="18" spans="1:12" ht="16" thickBot="1">
      <c r="A18" s="235">
        <v>12</v>
      </c>
      <c r="B18" s="55" t="s">
        <v>1115</v>
      </c>
      <c r="C18" s="62">
        <f t="shared" si="0"/>
        <v>39.01697699890471</v>
      </c>
      <c r="D18" s="24" t="s">
        <v>221</v>
      </c>
      <c r="E18" s="351" t="s">
        <v>703</v>
      </c>
      <c r="F18" s="469">
        <v>30</v>
      </c>
      <c r="G18" s="351"/>
      <c r="H18" s="351"/>
      <c r="I18" s="351"/>
      <c r="K18" s="25">
        <v>22492</v>
      </c>
      <c r="L18" s="39">
        <v>8243</v>
      </c>
    </row>
    <row r="19" spans="1:12">
      <c r="A19" s="235">
        <v>13</v>
      </c>
      <c r="B19" s="55" t="s">
        <v>1116</v>
      </c>
      <c r="C19" s="62">
        <f t="shared" si="0"/>
        <v>40.035596933187293</v>
      </c>
      <c r="D19" s="24" t="s">
        <v>681</v>
      </c>
      <c r="E19" s="351" t="s">
        <v>704</v>
      </c>
      <c r="F19" s="469">
        <v>40</v>
      </c>
      <c r="G19" s="462" t="s">
        <v>1117</v>
      </c>
      <c r="H19" s="463" t="s">
        <v>961</v>
      </c>
      <c r="I19" s="464" t="s">
        <v>1118</v>
      </c>
      <c r="K19" s="25">
        <v>23357</v>
      </c>
      <c r="L19" s="39">
        <v>8736</v>
      </c>
    </row>
    <row r="20" spans="1:12">
      <c r="A20" s="235">
        <v>14</v>
      </c>
      <c r="B20" s="55" t="s">
        <v>1119</v>
      </c>
      <c r="C20" s="62">
        <f t="shared" si="0"/>
        <v>53.179079956188389</v>
      </c>
      <c r="D20" s="24" t="s">
        <v>226</v>
      </c>
      <c r="E20" s="351" t="s">
        <v>705</v>
      </c>
      <c r="F20" s="351">
        <v>50</v>
      </c>
      <c r="G20" s="470">
        <v>30</v>
      </c>
      <c r="H20" s="351">
        <f>COUNT(F11,F14:F15,F18,F23,F25)</f>
        <v>6</v>
      </c>
      <c r="I20" s="471">
        <f>AVERAGE(C11,C14:C15,C18,C23,C25)</f>
        <v>36.934556407447978</v>
      </c>
      <c r="K20" s="25">
        <v>23570</v>
      </c>
      <c r="L20" s="39">
        <v>4149</v>
      </c>
    </row>
    <row r="21" spans="1:12">
      <c r="A21" s="235">
        <v>15</v>
      </c>
      <c r="B21" s="55" t="s">
        <v>393</v>
      </c>
      <c r="C21" s="62">
        <f t="shared" si="0"/>
        <v>41.631982475355969</v>
      </c>
      <c r="D21" s="24" t="s">
        <v>682</v>
      </c>
      <c r="E21" s="351" t="s">
        <v>706</v>
      </c>
      <c r="F21" s="351">
        <v>40</v>
      </c>
      <c r="G21" s="470">
        <v>40</v>
      </c>
      <c r="H21" s="351">
        <f>COUNT(F7:F9,F12,F16:F17,F19,F21:F22,F24)</f>
        <v>10</v>
      </c>
      <c r="I21" s="471">
        <f>AVERAGE(C7:C9,C12,C16:C17,C19,C21:C22,C24)</f>
        <v>45.088718510405258</v>
      </c>
      <c r="K21" s="25">
        <v>24449</v>
      </c>
      <c r="L21" s="39">
        <v>9245</v>
      </c>
    </row>
    <row r="22" spans="1:12">
      <c r="A22" s="235">
        <v>16</v>
      </c>
      <c r="B22" s="55" t="s">
        <v>1120</v>
      </c>
      <c r="C22" s="62">
        <f t="shared" si="0"/>
        <v>44.887732749178532</v>
      </c>
      <c r="D22" s="24" t="s">
        <v>224</v>
      </c>
      <c r="E22" s="351" t="s">
        <v>707</v>
      </c>
      <c r="F22" s="351">
        <v>40</v>
      </c>
      <c r="G22" s="470">
        <v>50</v>
      </c>
      <c r="H22" s="351">
        <f>COUNT(F10,F13,F20)</f>
        <v>3</v>
      </c>
      <c r="I22" s="471">
        <f>AVERAGE(C10,C13,C20)</f>
        <v>54.091821832785683</v>
      </c>
      <c r="K22" s="25">
        <v>24812</v>
      </c>
      <c r="L22" s="39">
        <v>8419</v>
      </c>
    </row>
    <row r="23" spans="1:12">
      <c r="A23" s="235">
        <v>17</v>
      </c>
      <c r="B23" s="55" t="s">
        <v>1121</v>
      </c>
      <c r="C23" s="62">
        <f t="shared" si="0"/>
        <v>37.215224534501644</v>
      </c>
      <c r="D23" s="24" t="s">
        <v>206</v>
      </c>
      <c r="E23" s="351" t="s">
        <v>708</v>
      </c>
      <c r="F23" s="351">
        <v>30</v>
      </c>
      <c r="G23" s="470">
        <v>60</v>
      </c>
      <c r="H23" s="351" t="s">
        <v>470</v>
      </c>
      <c r="I23" s="469" t="s">
        <v>470</v>
      </c>
      <c r="K23" s="25">
        <v>25600</v>
      </c>
      <c r="L23" s="39">
        <v>12009</v>
      </c>
    </row>
    <row r="24" spans="1:12" ht="16" thickBot="1">
      <c r="A24" s="235">
        <v>18</v>
      </c>
      <c r="B24" s="55" t="s">
        <v>1122</v>
      </c>
      <c r="C24" s="62">
        <f t="shared" si="0"/>
        <v>46.675794085432642</v>
      </c>
      <c r="D24" s="24" t="s">
        <v>337</v>
      </c>
      <c r="E24" s="351" t="s">
        <v>709</v>
      </c>
      <c r="F24" s="351">
        <v>40</v>
      </c>
      <c r="G24" s="472">
        <v>70</v>
      </c>
      <c r="H24" s="473" t="s">
        <v>470</v>
      </c>
      <c r="I24" s="474" t="s">
        <v>470</v>
      </c>
      <c r="K24" s="25">
        <v>26492</v>
      </c>
      <c r="L24" s="39">
        <v>9446</v>
      </c>
    </row>
    <row r="25" spans="1:12" ht="16" thickBot="1">
      <c r="A25" s="239">
        <v>19</v>
      </c>
      <c r="B25" s="240" t="s">
        <v>1123</v>
      </c>
      <c r="C25" s="475">
        <f t="shared" si="0"/>
        <v>37.480832420591454</v>
      </c>
      <c r="D25" s="476" t="s">
        <v>683</v>
      </c>
      <c r="E25" s="473" t="s">
        <v>710</v>
      </c>
      <c r="F25" s="473">
        <v>30</v>
      </c>
      <c r="G25" s="487" t="s">
        <v>922</v>
      </c>
      <c r="H25" s="488">
        <f>SUM(H20:H24)</f>
        <v>19</v>
      </c>
      <c r="I25" s="489">
        <f>AVERAGE(C7:C25)</f>
        <v>43.93526258142618</v>
      </c>
      <c r="K25" s="25">
        <v>26640</v>
      </c>
      <c r="L25" s="39">
        <v>12952</v>
      </c>
    </row>
    <row r="26" spans="1:12">
      <c r="A26" s="388">
        <v>20</v>
      </c>
      <c r="B26" s="465" t="s">
        <v>1124</v>
      </c>
      <c r="C26" s="466">
        <f t="shared" si="0"/>
        <v>50.213581599123771</v>
      </c>
      <c r="D26" s="86" t="s">
        <v>684</v>
      </c>
      <c r="E26" s="467" t="s">
        <v>711</v>
      </c>
      <c r="F26" s="468">
        <v>50</v>
      </c>
      <c r="G26" s="351"/>
      <c r="H26" s="351"/>
      <c r="I26" s="351"/>
      <c r="K26" s="25">
        <v>27738</v>
      </c>
      <c r="L26" s="39">
        <v>9400</v>
      </c>
    </row>
    <row r="27" spans="1:12">
      <c r="A27" s="235">
        <v>21</v>
      </c>
      <c r="B27" s="55" t="s">
        <v>1125</v>
      </c>
      <c r="C27" s="62">
        <f t="shared" si="0"/>
        <v>47.228915662650607</v>
      </c>
      <c r="D27" s="24" t="s">
        <v>684</v>
      </c>
      <c r="E27" s="351" t="s">
        <v>712</v>
      </c>
      <c r="F27" s="469">
        <v>40</v>
      </c>
      <c r="G27" s="351"/>
      <c r="H27" s="351"/>
      <c r="I27" s="351"/>
      <c r="K27" s="25">
        <v>27738</v>
      </c>
      <c r="L27" s="39">
        <v>10490</v>
      </c>
    </row>
    <row r="28" spans="1:12">
      <c r="A28" s="235">
        <v>22</v>
      </c>
      <c r="B28" s="55" t="s">
        <v>1126</v>
      </c>
      <c r="C28" s="62">
        <f t="shared" si="0"/>
        <v>53.778751369112818</v>
      </c>
      <c r="D28" s="24" t="s">
        <v>684</v>
      </c>
      <c r="E28" s="351" t="s">
        <v>713</v>
      </c>
      <c r="F28" s="469">
        <v>50</v>
      </c>
      <c r="G28" s="351"/>
      <c r="H28" s="351"/>
      <c r="I28" s="351"/>
      <c r="K28" s="25">
        <v>27738</v>
      </c>
      <c r="L28" s="39">
        <v>8098</v>
      </c>
    </row>
    <row r="29" spans="1:12">
      <c r="A29" s="235">
        <v>23</v>
      </c>
      <c r="B29" s="55" t="s">
        <v>1127</v>
      </c>
      <c r="C29" s="62">
        <f t="shared" si="0"/>
        <v>31.903066812705369</v>
      </c>
      <c r="D29" s="24" t="s">
        <v>685</v>
      </c>
      <c r="E29" s="351" t="s">
        <v>714</v>
      </c>
      <c r="F29" s="469">
        <v>30</v>
      </c>
      <c r="G29" s="351"/>
      <c r="H29" s="351"/>
      <c r="I29" s="351"/>
      <c r="K29" s="25">
        <v>27749</v>
      </c>
      <c r="L29" s="39">
        <v>16098</v>
      </c>
    </row>
    <row r="30" spans="1:12">
      <c r="A30" s="235">
        <v>24</v>
      </c>
      <c r="B30" s="55" t="s">
        <v>1128</v>
      </c>
      <c r="C30" s="62">
        <f t="shared" si="0"/>
        <v>53.239320920043816</v>
      </c>
      <c r="D30" s="24" t="s">
        <v>686</v>
      </c>
      <c r="E30" s="351" t="s">
        <v>715</v>
      </c>
      <c r="F30" s="469">
        <v>50</v>
      </c>
      <c r="G30" s="351"/>
      <c r="H30" s="351"/>
      <c r="I30" s="351"/>
      <c r="K30" s="25">
        <v>28834</v>
      </c>
      <c r="L30" s="39">
        <v>9391</v>
      </c>
    </row>
    <row r="31" spans="1:12">
      <c r="A31" s="235">
        <v>25</v>
      </c>
      <c r="B31" s="55" t="s">
        <v>1129</v>
      </c>
      <c r="C31" s="62">
        <f t="shared" si="0"/>
        <v>53.882803943044905</v>
      </c>
      <c r="D31" s="24" t="s">
        <v>339</v>
      </c>
      <c r="E31" s="351" t="s">
        <v>716</v>
      </c>
      <c r="F31" s="469">
        <v>50</v>
      </c>
      <c r="G31" s="351"/>
      <c r="H31" s="351"/>
      <c r="I31" s="351"/>
      <c r="K31" s="25">
        <v>28935</v>
      </c>
      <c r="L31" s="39">
        <v>9257</v>
      </c>
    </row>
    <row r="32" spans="1:12">
      <c r="A32" s="235">
        <v>26</v>
      </c>
      <c r="B32" s="55" t="s">
        <v>388</v>
      </c>
      <c r="C32" s="62">
        <f t="shared" si="0"/>
        <v>46.853778751369113</v>
      </c>
      <c r="D32" s="24" t="s">
        <v>340</v>
      </c>
      <c r="E32" s="351" t="s">
        <v>717</v>
      </c>
      <c r="F32" s="469">
        <v>40</v>
      </c>
      <c r="G32" s="351"/>
      <c r="H32" s="351"/>
      <c r="I32" s="351"/>
      <c r="K32" s="25">
        <v>29648</v>
      </c>
      <c r="L32" s="39">
        <v>12537</v>
      </c>
    </row>
    <row r="33" spans="1:12">
      <c r="A33" s="235">
        <v>27</v>
      </c>
      <c r="B33" s="55" t="s">
        <v>1130</v>
      </c>
      <c r="C33" s="62">
        <f t="shared" si="0"/>
        <v>52.154983570646223</v>
      </c>
      <c r="D33" s="24" t="s">
        <v>687</v>
      </c>
      <c r="E33" s="351" t="s">
        <v>718</v>
      </c>
      <c r="F33" s="469">
        <v>50</v>
      </c>
      <c r="G33" s="351"/>
      <c r="H33" s="351"/>
      <c r="I33" s="351"/>
      <c r="K33" s="25">
        <v>30416</v>
      </c>
      <c r="L33" s="39">
        <v>11369</v>
      </c>
    </row>
    <row r="34" spans="1:12">
      <c r="A34" s="235">
        <v>28</v>
      </c>
      <c r="B34" s="55" t="s">
        <v>1131</v>
      </c>
      <c r="C34" s="62">
        <f t="shared" si="0"/>
        <v>51.626506024096386</v>
      </c>
      <c r="D34" s="24" t="s">
        <v>343</v>
      </c>
      <c r="E34" s="351" t="s">
        <v>719</v>
      </c>
      <c r="F34" s="469">
        <v>50</v>
      </c>
      <c r="G34" s="351"/>
      <c r="H34" s="351"/>
      <c r="I34" s="351"/>
      <c r="K34" s="25">
        <v>32490</v>
      </c>
      <c r="L34" s="39">
        <v>13636</v>
      </c>
    </row>
    <row r="35" spans="1:12">
      <c r="A35" s="235">
        <v>29</v>
      </c>
      <c r="B35" s="55" t="s">
        <v>1132</v>
      </c>
      <c r="C35" s="62">
        <f t="shared" si="0"/>
        <v>52.138554216867469</v>
      </c>
      <c r="D35" s="24" t="s">
        <v>688</v>
      </c>
      <c r="E35" s="351" t="s">
        <v>720</v>
      </c>
      <c r="F35" s="469">
        <v>50</v>
      </c>
      <c r="G35" s="351"/>
      <c r="H35" s="351"/>
      <c r="I35" s="351"/>
      <c r="K35" s="25">
        <v>33218</v>
      </c>
      <c r="L35" s="39">
        <v>14177</v>
      </c>
    </row>
    <row r="36" spans="1:12">
      <c r="A36" s="235">
        <v>30</v>
      </c>
      <c r="B36" s="55" t="s">
        <v>1133</v>
      </c>
      <c r="C36" s="62">
        <f t="shared" si="0"/>
        <v>57.297371303395401</v>
      </c>
      <c r="D36" s="24" t="s">
        <v>689</v>
      </c>
      <c r="E36" s="351" t="s">
        <v>721</v>
      </c>
      <c r="F36" s="469">
        <v>50</v>
      </c>
      <c r="G36" s="351"/>
      <c r="H36" s="351"/>
      <c r="I36" s="351"/>
      <c r="K36" s="25">
        <v>33589</v>
      </c>
      <c r="L36" s="39">
        <v>12664</v>
      </c>
    </row>
    <row r="37" spans="1:12" ht="16" thickBot="1">
      <c r="A37" s="235">
        <v>31</v>
      </c>
      <c r="B37" s="55" t="s">
        <v>1134</v>
      </c>
      <c r="C37" s="62">
        <f t="shared" si="0"/>
        <v>43.581599123767802</v>
      </c>
      <c r="D37" s="24" t="s">
        <v>690</v>
      </c>
      <c r="E37" s="351" t="s">
        <v>722</v>
      </c>
      <c r="F37" s="469">
        <v>40</v>
      </c>
      <c r="G37" s="351"/>
      <c r="H37" s="351"/>
      <c r="I37" s="351"/>
      <c r="K37" s="25">
        <v>33953</v>
      </c>
      <c r="L37" s="39">
        <v>18037</v>
      </c>
    </row>
    <row r="38" spans="1:12">
      <c r="A38" s="235">
        <v>32</v>
      </c>
      <c r="B38" s="55" t="s">
        <v>1135</v>
      </c>
      <c r="C38" s="62">
        <f t="shared" si="0"/>
        <v>39.372946330777658</v>
      </c>
      <c r="D38" s="24" t="s">
        <v>132</v>
      </c>
      <c r="E38" s="351" t="s">
        <v>723</v>
      </c>
      <c r="F38" s="469">
        <v>30</v>
      </c>
      <c r="G38" s="462" t="s">
        <v>1117</v>
      </c>
      <c r="H38" s="463" t="s">
        <v>961</v>
      </c>
      <c r="I38" s="464" t="s">
        <v>1118</v>
      </c>
      <c r="K38" s="25">
        <v>34317</v>
      </c>
      <c r="L38" s="39">
        <v>19938</v>
      </c>
    </row>
    <row r="39" spans="1:12">
      <c r="A39" s="235">
        <v>33</v>
      </c>
      <c r="B39" s="55" t="s">
        <v>1136</v>
      </c>
      <c r="C39" s="62">
        <f t="shared" ref="C39:C102" si="1">SUM(K39-L39)/365.2</f>
        <v>46.763417305585982</v>
      </c>
      <c r="D39" s="24" t="s">
        <v>219</v>
      </c>
      <c r="E39" s="351" t="s">
        <v>724</v>
      </c>
      <c r="F39" s="469">
        <v>40</v>
      </c>
      <c r="G39" s="470">
        <v>30</v>
      </c>
      <c r="H39" s="351">
        <f>COUNT(F29,F38)</f>
        <v>2</v>
      </c>
      <c r="I39" s="471">
        <f>AVERAGE(C29,C38)</f>
        <v>35.638006571741514</v>
      </c>
      <c r="K39" s="25">
        <v>34927</v>
      </c>
      <c r="L39" s="39">
        <v>17849</v>
      </c>
    </row>
    <row r="40" spans="1:12">
      <c r="A40" s="235">
        <v>34</v>
      </c>
      <c r="B40" s="55" t="s">
        <v>1137</v>
      </c>
      <c r="C40" s="62">
        <f t="shared" si="1"/>
        <v>40.295728368017528</v>
      </c>
      <c r="D40" s="24" t="s">
        <v>691</v>
      </c>
      <c r="E40" s="351" t="s">
        <v>725</v>
      </c>
      <c r="F40" s="469">
        <v>40</v>
      </c>
      <c r="G40" s="470">
        <v>40</v>
      </c>
      <c r="H40" s="351">
        <f>COUNT(F27,F32,F37,F39,F40,F42)</f>
        <v>6</v>
      </c>
      <c r="I40" s="471">
        <f>AVERAGE(C27,C32,C37,C39:C40,C42)</f>
        <v>45.162924424972623</v>
      </c>
      <c r="K40" s="25">
        <v>35514</v>
      </c>
      <c r="L40" s="39">
        <v>20798</v>
      </c>
    </row>
    <row r="41" spans="1:12">
      <c r="A41" s="235">
        <v>35</v>
      </c>
      <c r="B41" s="55" t="s">
        <v>1138</v>
      </c>
      <c r="C41" s="62">
        <f t="shared" si="1"/>
        <v>52.341182913472075</v>
      </c>
      <c r="D41" s="24" t="s">
        <v>134</v>
      </c>
      <c r="E41" s="351" t="s">
        <v>726</v>
      </c>
      <c r="F41" s="469">
        <v>50</v>
      </c>
      <c r="G41" s="470">
        <v>50</v>
      </c>
      <c r="H41" s="351">
        <f>COUNT(F26,F28,F30:F31,F33:F36,F43:F44,F41)</f>
        <v>11</v>
      </c>
      <c r="I41" s="471">
        <f>AVERAGE(C26,C28,C30:C31,C33:C36,C41,C43:C44)</f>
        <v>53.991088320223042</v>
      </c>
      <c r="K41" s="25">
        <v>36508</v>
      </c>
      <c r="L41" s="39">
        <v>17393</v>
      </c>
    </row>
    <row r="42" spans="1:12">
      <c r="A42" s="235">
        <v>36</v>
      </c>
      <c r="B42" s="55" t="s">
        <v>1139</v>
      </c>
      <c r="C42" s="62">
        <f t="shared" si="1"/>
        <v>46.25410733844469</v>
      </c>
      <c r="D42" s="24" t="s">
        <v>134</v>
      </c>
      <c r="E42" s="351" t="s">
        <v>727</v>
      </c>
      <c r="F42" s="469">
        <v>40</v>
      </c>
      <c r="G42" s="470">
        <v>60</v>
      </c>
      <c r="H42" s="351" t="s">
        <v>470</v>
      </c>
      <c r="I42" s="469" t="s">
        <v>470</v>
      </c>
      <c r="K42" s="25">
        <v>36508</v>
      </c>
      <c r="L42" s="39">
        <v>19616</v>
      </c>
    </row>
    <row r="43" spans="1:12" ht="16" thickBot="1">
      <c r="A43" s="235">
        <v>37</v>
      </c>
      <c r="B43" s="55" t="s">
        <v>1140</v>
      </c>
      <c r="C43" s="62">
        <f t="shared" si="1"/>
        <v>57.842278203723986</v>
      </c>
      <c r="D43" s="25">
        <v>1076</v>
      </c>
      <c r="E43" s="351" t="s">
        <v>728</v>
      </c>
      <c r="F43" s="469">
        <v>50</v>
      </c>
      <c r="G43" s="472">
        <v>70</v>
      </c>
      <c r="H43" s="473" t="s">
        <v>470</v>
      </c>
      <c r="I43" s="474" t="s">
        <v>470</v>
      </c>
      <c r="K43" s="25">
        <v>37601</v>
      </c>
      <c r="L43" s="39">
        <v>16477</v>
      </c>
    </row>
    <row r="44" spans="1:12" ht="16" thickBot="1">
      <c r="A44" s="235">
        <v>38</v>
      </c>
      <c r="B44" s="55" t="s">
        <v>1141</v>
      </c>
      <c r="C44" s="62">
        <f t="shared" si="1"/>
        <v>59.386637458926614</v>
      </c>
      <c r="D44" s="25">
        <v>3091</v>
      </c>
      <c r="E44" s="351" t="s">
        <v>729</v>
      </c>
      <c r="F44" s="469">
        <v>50</v>
      </c>
      <c r="G44" s="488" t="s">
        <v>922</v>
      </c>
      <c r="H44" s="488">
        <f>SUM(H39:H43)</f>
        <v>19</v>
      </c>
      <c r="I44" s="489">
        <f>AVERAGE(C26:C44)</f>
        <v>49.271343748198532</v>
      </c>
      <c r="K44" s="25">
        <v>39616</v>
      </c>
      <c r="L44" s="39">
        <v>17928</v>
      </c>
    </row>
    <row r="45" spans="1:12">
      <c r="A45" s="388">
        <v>39</v>
      </c>
      <c r="B45" s="465" t="s">
        <v>1142</v>
      </c>
      <c r="C45" s="466">
        <f t="shared" si="1"/>
        <v>53.800657174151155</v>
      </c>
      <c r="D45" s="477">
        <v>4112</v>
      </c>
      <c r="E45" s="467" t="s">
        <v>730</v>
      </c>
      <c r="F45" s="468">
        <v>50</v>
      </c>
      <c r="K45" s="25">
        <v>40637</v>
      </c>
      <c r="L45" s="39">
        <v>20989</v>
      </c>
    </row>
    <row r="46" spans="1:12">
      <c r="A46" s="235">
        <v>40</v>
      </c>
      <c r="B46" s="55" t="s">
        <v>1143</v>
      </c>
      <c r="C46" s="62">
        <f t="shared" si="1"/>
        <v>39.964403066812707</v>
      </c>
      <c r="D46" s="25">
        <v>4366</v>
      </c>
      <c r="E46" s="351" t="s">
        <v>731</v>
      </c>
      <c r="F46" s="469">
        <v>40</v>
      </c>
      <c r="G46" s="351"/>
      <c r="H46" s="351"/>
      <c r="I46" s="351"/>
      <c r="K46" s="25">
        <v>40891</v>
      </c>
      <c r="L46" s="39">
        <v>26296</v>
      </c>
    </row>
    <row r="47" spans="1:12">
      <c r="A47" s="235">
        <v>41</v>
      </c>
      <c r="B47" s="55" t="s">
        <v>1144</v>
      </c>
      <c r="C47" s="62">
        <f t="shared" si="1"/>
        <v>62.814895947426066</v>
      </c>
      <c r="D47" s="25">
        <v>4455</v>
      </c>
      <c r="E47" s="351" t="s">
        <v>732</v>
      </c>
      <c r="F47" s="469">
        <v>60</v>
      </c>
      <c r="G47" s="351"/>
      <c r="H47" s="351"/>
      <c r="I47" s="351"/>
      <c r="K47" s="25">
        <v>40980</v>
      </c>
      <c r="L47" s="39">
        <v>18040</v>
      </c>
    </row>
    <row r="48" spans="1:12">
      <c r="A48" s="235">
        <v>42</v>
      </c>
      <c r="B48" s="55" t="s">
        <v>1145</v>
      </c>
      <c r="C48" s="62">
        <f t="shared" si="1"/>
        <v>50.125958378970431</v>
      </c>
      <c r="D48" s="25">
        <v>4582</v>
      </c>
      <c r="E48" s="351" t="s">
        <v>733</v>
      </c>
      <c r="F48" s="469">
        <v>50</v>
      </c>
      <c r="G48" s="351"/>
      <c r="H48" s="351"/>
      <c r="I48" s="351"/>
      <c r="K48" s="25">
        <v>41107</v>
      </c>
      <c r="L48" s="39">
        <v>22801</v>
      </c>
    </row>
    <row r="49" spans="1:12">
      <c r="A49" s="235">
        <v>43</v>
      </c>
      <c r="B49" s="55" t="s">
        <v>1146</v>
      </c>
      <c r="C49" s="62">
        <f t="shared" si="1"/>
        <v>44.381161007667032</v>
      </c>
      <c r="D49" s="25">
        <v>4582</v>
      </c>
      <c r="E49" s="351" t="s">
        <v>734</v>
      </c>
      <c r="F49" s="469">
        <v>40</v>
      </c>
      <c r="G49" s="351"/>
      <c r="H49" s="351"/>
      <c r="I49" s="351"/>
      <c r="K49" s="25">
        <v>41107</v>
      </c>
      <c r="L49" s="39">
        <v>24899</v>
      </c>
    </row>
    <row r="50" spans="1:12">
      <c r="A50" s="235">
        <v>44</v>
      </c>
      <c r="B50" s="55" t="s">
        <v>1147</v>
      </c>
      <c r="C50" s="62">
        <f t="shared" si="1"/>
        <v>49.520810514786419</v>
      </c>
      <c r="D50" s="25">
        <v>4912</v>
      </c>
      <c r="E50" s="351" t="s">
        <v>735</v>
      </c>
      <c r="F50" s="469">
        <v>40</v>
      </c>
      <c r="G50" s="351"/>
      <c r="H50" s="351"/>
      <c r="I50" s="351"/>
      <c r="K50" s="25">
        <v>41437</v>
      </c>
      <c r="L50" s="39">
        <v>23352</v>
      </c>
    </row>
    <row r="51" spans="1:12">
      <c r="A51" s="235">
        <v>45</v>
      </c>
      <c r="B51" s="55" t="s">
        <v>1148</v>
      </c>
      <c r="C51" s="62">
        <f t="shared" si="1"/>
        <v>71.51697699890471</v>
      </c>
      <c r="D51" s="25">
        <v>6387</v>
      </c>
      <c r="E51" s="351" t="s">
        <v>736</v>
      </c>
      <c r="F51" s="469">
        <v>70</v>
      </c>
      <c r="G51" s="351"/>
      <c r="H51" s="351"/>
      <c r="I51" s="351"/>
      <c r="K51" s="25">
        <v>42912</v>
      </c>
      <c r="L51" s="39">
        <v>16794</v>
      </c>
    </row>
    <row r="52" spans="1:12">
      <c r="A52" s="235">
        <v>46</v>
      </c>
      <c r="B52" s="55" t="s">
        <v>1149</v>
      </c>
      <c r="C52" s="62">
        <f t="shared" si="1"/>
        <v>52.354874041621031</v>
      </c>
      <c r="D52" s="25">
        <v>6557</v>
      </c>
      <c r="E52" s="351" t="s">
        <v>737</v>
      </c>
      <c r="F52" s="469">
        <v>50</v>
      </c>
      <c r="G52" s="351"/>
      <c r="H52" s="351"/>
      <c r="I52" s="351"/>
      <c r="K52" s="25">
        <v>43082</v>
      </c>
      <c r="L52" s="39">
        <v>23962</v>
      </c>
    </row>
    <row r="53" spans="1:12">
      <c r="A53" s="235">
        <v>47</v>
      </c>
      <c r="B53" s="55" t="s">
        <v>1150</v>
      </c>
      <c r="C53" s="62">
        <f t="shared" si="1"/>
        <v>47.209748083242062</v>
      </c>
      <c r="D53" s="25">
        <v>7285</v>
      </c>
      <c r="E53" s="351" t="s">
        <v>738</v>
      </c>
      <c r="F53" s="469">
        <v>40</v>
      </c>
      <c r="G53" s="351"/>
      <c r="H53" s="351"/>
      <c r="I53" s="351"/>
      <c r="K53" s="25">
        <v>43810</v>
      </c>
      <c r="L53" s="39">
        <v>26569</v>
      </c>
    </row>
    <row r="54" spans="1:12">
      <c r="A54" s="235">
        <v>48</v>
      </c>
      <c r="B54" s="55" t="s">
        <v>1151</v>
      </c>
      <c r="C54" s="62">
        <f t="shared" si="1"/>
        <v>62.371303395399785</v>
      </c>
      <c r="D54" s="25">
        <v>7285</v>
      </c>
      <c r="E54" s="351" t="s">
        <v>739</v>
      </c>
      <c r="F54" s="469">
        <v>60</v>
      </c>
      <c r="G54" s="351"/>
      <c r="H54" s="351"/>
      <c r="I54" s="351"/>
      <c r="K54" s="25">
        <v>43810</v>
      </c>
      <c r="L54" s="39">
        <v>21032</v>
      </c>
    </row>
    <row r="55" spans="1:12">
      <c r="A55" s="235">
        <v>49</v>
      </c>
      <c r="B55" s="55" t="s">
        <v>1152</v>
      </c>
      <c r="C55" s="62">
        <f t="shared" si="1"/>
        <v>43.674698795180724</v>
      </c>
      <c r="D55" s="25">
        <v>7285</v>
      </c>
      <c r="E55" s="351" t="s">
        <v>740</v>
      </c>
      <c r="F55" s="469">
        <v>40</v>
      </c>
      <c r="G55" s="351"/>
      <c r="H55" s="351"/>
      <c r="I55" s="351"/>
      <c r="K55" s="25">
        <v>43810</v>
      </c>
      <c r="L55" s="39">
        <v>27860</v>
      </c>
    </row>
    <row r="56" spans="1:12" ht="16" thickBot="1">
      <c r="A56" s="235">
        <v>50</v>
      </c>
      <c r="B56" s="55" t="s">
        <v>1153</v>
      </c>
      <c r="C56" s="62">
        <f t="shared" si="1"/>
        <v>51.440306681270542</v>
      </c>
      <c r="D56" s="25">
        <v>7348</v>
      </c>
      <c r="E56" s="351" t="s">
        <v>741</v>
      </c>
      <c r="F56" s="469">
        <v>50</v>
      </c>
      <c r="G56" s="351"/>
      <c r="H56" s="351"/>
      <c r="I56" s="351"/>
      <c r="K56" s="25">
        <v>43873</v>
      </c>
      <c r="L56" s="39">
        <v>25087</v>
      </c>
    </row>
    <row r="57" spans="1:12">
      <c r="A57" s="235">
        <v>51</v>
      </c>
      <c r="B57" s="55" t="s">
        <v>1154</v>
      </c>
      <c r="C57" s="62">
        <f t="shared" si="1"/>
        <v>38.956736035049289</v>
      </c>
      <c r="D57" s="25">
        <v>10575</v>
      </c>
      <c r="E57" s="351" t="s">
        <v>742</v>
      </c>
      <c r="F57" s="469">
        <v>30</v>
      </c>
      <c r="G57" s="463" t="s">
        <v>1117</v>
      </c>
      <c r="H57" s="463" t="s">
        <v>961</v>
      </c>
      <c r="I57" s="464" t="s">
        <v>1118</v>
      </c>
      <c r="K57" s="25">
        <v>47100</v>
      </c>
      <c r="L57" s="39">
        <v>32873</v>
      </c>
    </row>
    <row r="58" spans="1:12">
      <c r="A58" s="235">
        <v>52</v>
      </c>
      <c r="B58" s="55" t="s">
        <v>1155</v>
      </c>
      <c r="C58" s="62">
        <f t="shared" si="1"/>
        <v>48.085980284775466</v>
      </c>
      <c r="D58" s="25">
        <v>10939</v>
      </c>
      <c r="E58" s="351" t="s">
        <v>743</v>
      </c>
      <c r="F58" s="469">
        <v>40</v>
      </c>
      <c r="G58" s="351">
        <v>30</v>
      </c>
      <c r="H58" s="351">
        <f>COUNT(F57)</f>
        <v>1</v>
      </c>
      <c r="I58" s="471">
        <f>AVERAGE(C57)</f>
        <v>38.956736035049289</v>
      </c>
      <c r="K58" s="25">
        <v>47464</v>
      </c>
      <c r="L58" s="39">
        <v>29903</v>
      </c>
    </row>
    <row r="59" spans="1:12">
      <c r="A59" s="235">
        <v>53</v>
      </c>
      <c r="B59" s="55" t="s">
        <v>1156</v>
      </c>
      <c r="C59" s="62">
        <f t="shared" si="1"/>
        <v>59.759036144578317</v>
      </c>
      <c r="D59" s="25">
        <v>10939</v>
      </c>
      <c r="E59" s="351" t="s">
        <v>744</v>
      </c>
      <c r="F59" s="469">
        <v>50</v>
      </c>
      <c r="G59" s="351">
        <v>40</v>
      </c>
      <c r="H59" s="351">
        <f>COUNT(F46,F49:F50,F53,F55,F58,F61)</f>
        <v>7</v>
      </c>
      <c r="I59" s="471">
        <f>AVERAGE(C46,C49:C50,C53,C55,C58,C61)</f>
        <v>45.015647003598808</v>
      </c>
      <c r="K59" s="25">
        <v>47464</v>
      </c>
      <c r="L59" s="39">
        <v>25640</v>
      </c>
    </row>
    <row r="60" spans="1:12">
      <c r="A60" s="235">
        <v>54</v>
      </c>
      <c r="B60" s="55" t="s">
        <v>1157</v>
      </c>
      <c r="C60" s="62">
        <f t="shared" si="1"/>
        <v>59.323658269441403</v>
      </c>
      <c r="D60" s="25">
        <v>12500</v>
      </c>
      <c r="E60" s="351" t="s">
        <v>745</v>
      </c>
      <c r="F60" s="469">
        <v>50</v>
      </c>
      <c r="G60" s="351">
        <v>50</v>
      </c>
      <c r="H60" s="351">
        <f>COUNT(F45,F48,F52,F56,F59:F60,F62)</f>
        <v>7</v>
      </c>
      <c r="I60" s="471">
        <f>AVERAGE(C45,C48,C52,C56,C59:C60,C62)</f>
        <v>54.262243780316069</v>
      </c>
      <c r="K60" s="25">
        <v>49025</v>
      </c>
      <c r="L60" s="39">
        <v>27360</v>
      </c>
    </row>
    <row r="61" spans="1:12">
      <c r="A61" s="235">
        <v>55</v>
      </c>
      <c r="B61" s="55" t="s">
        <v>1158</v>
      </c>
      <c r="C61" s="62">
        <f t="shared" si="1"/>
        <v>42.272727272727273</v>
      </c>
      <c r="D61" s="25">
        <v>12506</v>
      </c>
      <c r="E61" s="351" t="s">
        <v>746</v>
      </c>
      <c r="F61" s="469">
        <v>40</v>
      </c>
      <c r="G61" s="351">
        <v>60</v>
      </c>
      <c r="H61" s="351">
        <f>COUNT(F47,F54,F63)</f>
        <v>3</v>
      </c>
      <c r="I61" s="471">
        <f>AVERAGE(C47,C54,C63)</f>
        <v>62.165023731288791</v>
      </c>
      <c r="K61" s="25">
        <v>49031</v>
      </c>
      <c r="L61" s="39">
        <v>33593</v>
      </c>
    </row>
    <row r="62" spans="1:12" ht="16" thickBot="1">
      <c r="A62" s="235">
        <v>56</v>
      </c>
      <c r="B62" s="55" t="s">
        <v>1159</v>
      </c>
      <c r="C62" s="62">
        <f t="shared" si="1"/>
        <v>53.031215772179628</v>
      </c>
      <c r="D62" s="25">
        <v>12878</v>
      </c>
      <c r="E62" s="351" t="s">
        <v>747</v>
      </c>
      <c r="F62" s="469">
        <v>50</v>
      </c>
      <c r="G62" s="473">
        <v>70</v>
      </c>
      <c r="H62" s="473">
        <f>COUNT(F51)</f>
        <v>1</v>
      </c>
      <c r="I62" s="478">
        <f>AVERAGE(C51)</f>
        <v>71.51697699890471</v>
      </c>
      <c r="K62" s="25">
        <v>49403</v>
      </c>
      <c r="L62" s="39">
        <v>30036</v>
      </c>
    </row>
    <row r="63" spans="1:12" ht="16" thickBot="1">
      <c r="A63" s="235">
        <v>57</v>
      </c>
      <c r="B63" s="55" t="s">
        <v>1160</v>
      </c>
      <c r="C63" s="62">
        <f t="shared" si="1"/>
        <v>61.308871851040529</v>
      </c>
      <c r="D63" s="25">
        <v>14229</v>
      </c>
      <c r="E63" s="351" t="s">
        <v>748</v>
      </c>
      <c r="F63" s="469">
        <v>60</v>
      </c>
      <c r="G63" s="488" t="s">
        <v>922</v>
      </c>
      <c r="H63" s="488">
        <f>SUM(H58:H62)</f>
        <v>19</v>
      </c>
      <c r="I63" s="489">
        <f>AVERAGE(C45:C63)</f>
        <v>52.206001037643389</v>
      </c>
      <c r="K63" s="25">
        <v>50754</v>
      </c>
      <c r="L63" s="39">
        <v>28364</v>
      </c>
    </row>
    <row r="64" spans="1:12">
      <c r="A64" s="388">
        <v>58</v>
      </c>
      <c r="B64" s="465" t="s">
        <v>1161</v>
      </c>
      <c r="C64" s="466">
        <f t="shared" si="1"/>
        <v>50.684556407447978</v>
      </c>
      <c r="D64" s="477">
        <v>14663</v>
      </c>
      <c r="E64" s="467" t="s">
        <v>749</v>
      </c>
      <c r="F64" s="468">
        <v>50</v>
      </c>
      <c r="K64" s="25">
        <v>51188</v>
      </c>
      <c r="L64" s="39">
        <v>32678</v>
      </c>
    </row>
    <row r="65" spans="1:12">
      <c r="A65" s="235">
        <v>59</v>
      </c>
      <c r="B65" s="55" t="s">
        <v>1162</v>
      </c>
      <c r="C65" s="62">
        <f t="shared" si="1"/>
        <v>55.62979189485214</v>
      </c>
      <c r="D65" s="25">
        <v>14810</v>
      </c>
      <c r="E65" s="351" t="s">
        <v>750</v>
      </c>
      <c r="F65" s="469">
        <v>50</v>
      </c>
      <c r="K65" s="25">
        <v>51335</v>
      </c>
      <c r="L65" s="39">
        <v>31019</v>
      </c>
    </row>
    <row r="66" spans="1:12">
      <c r="A66" s="235">
        <v>60</v>
      </c>
      <c r="B66" s="55" t="s">
        <v>1163</v>
      </c>
      <c r="C66" s="62">
        <f t="shared" si="1"/>
        <v>59.449616648411833</v>
      </c>
      <c r="D66" s="25">
        <v>14955</v>
      </c>
      <c r="E66" s="351" t="s">
        <v>751</v>
      </c>
      <c r="F66" s="469">
        <v>50</v>
      </c>
      <c r="G66" s="351"/>
      <c r="H66" s="351"/>
      <c r="I66" s="351"/>
      <c r="K66" s="25">
        <v>51480</v>
      </c>
      <c r="L66" s="39">
        <v>29769</v>
      </c>
    </row>
    <row r="67" spans="1:12">
      <c r="A67" s="235">
        <v>61</v>
      </c>
      <c r="B67" s="55" t="s">
        <v>1164</v>
      </c>
      <c r="C67" s="62">
        <f t="shared" si="1"/>
        <v>49.367469879518076</v>
      </c>
      <c r="D67" s="25">
        <v>14955</v>
      </c>
      <c r="E67" s="351" t="s">
        <v>752</v>
      </c>
      <c r="F67" s="469">
        <v>40</v>
      </c>
      <c r="G67" s="351"/>
      <c r="H67" s="351"/>
      <c r="I67" s="351"/>
      <c r="K67" s="25">
        <v>51480</v>
      </c>
      <c r="L67" s="39">
        <v>33451</v>
      </c>
    </row>
    <row r="68" spans="1:12">
      <c r="A68" s="235">
        <v>62</v>
      </c>
      <c r="B68" s="55" t="s">
        <v>1165</v>
      </c>
      <c r="C68" s="62">
        <f t="shared" si="1"/>
        <v>57.428806133625415</v>
      </c>
      <c r="D68" s="25">
        <v>16055</v>
      </c>
      <c r="E68" s="351" t="s">
        <v>753</v>
      </c>
      <c r="F68" s="469">
        <v>50</v>
      </c>
      <c r="G68" s="351"/>
      <c r="H68" s="351"/>
      <c r="I68" s="351"/>
      <c r="K68" s="25">
        <v>52580</v>
      </c>
      <c r="L68" s="39">
        <v>31607</v>
      </c>
    </row>
    <row r="69" spans="1:12">
      <c r="A69" s="235">
        <v>63</v>
      </c>
      <c r="B69" s="55" t="s">
        <v>1166</v>
      </c>
      <c r="C69" s="62">
        <f t="shared" si="1"/>
        <v>45.80503833515882</v>
      </c>
      <c r="D69" s="25">
        <v>16420</v>
      </c>
      <c r="E69" s="351" t="s">
        <v>754</v>
      </c>
      <c r="F69" s="469">
        <v>40</v>
      </c>
      <c r="G69" s="351"/>
      <c r="H69" s="351"/>
      <c r="I69" s="351"/>
      <c r="K69" s="25">
        <v>52945</v>
      </c>
      <c r="L69" s="39">
        <v>36217</v>
      </c>
    </row>
    <row r="70" spans="1:12">
      <c r="A70" s="235">
        <v>64</v>
      </c>
      <c r="B70" s="55" t="s">
        <v>476</v>
      </c>
      <c r="C70" s="62">
        <f t="shared" si="1"/>
        <v>51.273274917853236</v>
      </c>
      <c r="D70" s="25">
        <v>17512</v>
      </c>
      <c r="E70" s="351" t="s">
        <v>755</v>
      </c>
      <c r="F70" s="469">
        <v>50</v>
      </c>
      <c r="G70" s="351"/>
      <c r="H70" s="351"/>
      <c r="I70" s="351"/>
      <c r="K70" s="25">
        <v>54037</v>
      </c>
      <c r="L70" s="39">
        <v>35312</v>
      </c>
    </row>
    <row r="71" spans="1:12">
      <c r="A71" s="235">
        <v>65</v>
      </c>
      <c r="B71" s="55" t="s">
        <v>1167</v>
      </c>
      <c r="C71" s="62">
        <f t="shared" si="1"/>
        <v>65</v>
      </c>
      <c r="D71" s="25">
        <v>18520</v>
      </c>
      <c r="E71" s="351" t="s">
        <v>756</v>
      </c>
      <c r="F71" s="469">
        <v>60</v>
      </c>
      <c r="G71" s="351"/>
      <c r="H71" s="351"/>
      <c r="I71" s="351"/>
      <c r="K71" s="25">
        <v>55045</v>
      </c>
      <c r="L71" s="39">
        <v>31307</v>
      </c>
    </row>
    <row r="72" spans="1:12">
      <c r="A72" s="235">
        <v>66</v>
      </c>
      <c r="B72" s="55" t="s">
        <v>1168</v>
      </c>
      <c r="C72" s="62">
        <f t="shared" si="1"/>
        <v>54.570098576122675</v>
      </c>
      <c r="D72" s="25">
        <v>18975</v>
      </c>
      <c r="E72" s="351" t="s">
        <v>757</v>
      </c>
      <c r="F72" s="469">
        <v>50</v>
      </c>
      <c r="G72" s="351"/>
      <c r="H72" s="351"/>
      <c r="I72" s="351"/>
      <c r="K72" s="25">
        <v>55500</v>
      </c>
      <c r="L72" s="39">
        <v>35571</v>
      </c>
    </row>
    <row r="73" spans="1:12">
      <c r="A73" s="235">
        <v>67</v>
      </c>
      <c r="B73" s="55" t="s">
        <v>1169</v>
      </c>
      <c r="C73" s="62">
        <f t="shared" si="1"/>
        <v>54.370208105147867</v>
      </c>
      <c r="D73" s="25">
        <v>18975</v>
      </c>
      <c r="E73" s="351" t="s">
        <v>758</v>
      </c>
      <c r="F73" s="469">
        <v>50</v>
      </c>
      <c r="G73" s="351"/>
      <c r="H73" s="351"/>
      <c r="I73" s="351"/>
      <c r="K73" s="25">
        <v>55500</v>
      </c>
      <c r="L73" s="39">
        <v>35644</v>
      </c>
    </row>
    <row r="74" spans="1:12">
      <c r="A74" s="235">
        <v>68</v>
      </c>
      <c r="B74" s="55" t="s">
        <v>1170</v>
      </c>
      <c r="C74" s="62">
        <f t="shared" si="1"/>
        <v>61.451259583789707</v>
      </c>
      <c r="D74" s="25">
        <v>19715</v>
      </c>
      <c r="E74" s="351" t="s">
        <v>759</v>
      </c>
      <c r="F74" s="469">
        <v>60</v>
      </c>
      <c r="G74" s="351"/>
      <c r="H74" s="351"/>
      <c r="I74" s="351"/>
      <c r="K74" s="25">
        <v>56240</v>
      </c>
      <c r="L74" s="39">
        <v>33798</v>
      </c>
    </row>
    <row r="75" spans="1:12" ht="16" thickBot="1">
      <c r="A75" s="235">
        <v>69</v>
      </c>
      <c r="B75" s="55" t="s">
        <v>391</v>
      </c>
      <c r="C75" s="62">
        <f t="shared" si="1"/>
        <v>58.863636363636367</v>
      </c>
      <c r="D75" s="25">
        <v>20074</v>
      </c>
      <c r="E75" s="351" t="s">
        <v>760</v>
      </c>
      <c r="F75" s="469">
        <v>50</v>
      </c>
      <c r="G75" s="351"/>
      <c r="H75" s="351"/>
      <c r="I75" s="351"/>
      <c r="K75" s="25">
        <v>56599</v>
      </c>
      <c r="L75" s="39">
        <v>35102</v>
      </c>
    </row>
    <row r="76" spans="1:12">
      <c r="A76" s="235">
        <v>70</v>
      </c>
      <c r="B76" s="55" t="s">
        <v>1171</v>
      </c>
      <c r="C76" s="62">
        <f t="shared" si="1"/>
        <v>50.084884994523549</v>
      </c>
      <c r="D76" s="25">
        <v>20074</v>
      </c>
      <c r="E76" s="39">
        <v>1783</v>
      </c>
      <c r="F76" s="469">
        <v>50</v>
      </c>
      <c r="G76" s="463" t="s">
        <v>1117</v>
      </c>
      <c r="H76" s="463" t="s">
        <v>961</v>
      </c>
      <c r="I76" s="464" t="s">
        <v>1118</v>
      </c>
      <c r="K76" s="25">
        <v>20074</v>
      </c>
      <c r="L76" s="39">
        <v>1783</v>
      </c>
    </row>
    <row r="77" spans="1:12">
      <c r="A77" s="235">
        <v>71</v>
      </c>
      <c r="B77" s="55" t="s">
        <v>1172</v>
      </c>
      <c r="C77" s="62">
        <f t="shared" si="1"/>
        <v>57.546549835706465</v>
      </c>
      <c r="D77" s="25">
        <v>21900</v>
      </c>
      <c r="E77" s="39">
        <v>884</v>
      </c>
      <c r="F77" s="469">
        <v>50</v>
      </c>
      <c r="G77" s="351">
        <v>30</v>
      </c>
      <c r="H77" s="77" t="s">
        <v>470</v>
      </c>
      <c r="I77" s="469" t="s">
        <v>470</v>
      </c>
      <c r="K77" s="25">
        <v>21900</v>
      </c>
      <c r="L77" s="39">
        <v>884</v>
      </c>
    </row>
    <row r="78" spans="1:12">
      <c r="A78" s="235">
        <v>72</v>
      </c>
      <c r="B78" s="55" t="s">
        <v>1173</v>
      </c>
      <c r="C78" s="62">
        <f t="shared" si="1"/>
        <v>59.679627601314351</v>
      </c>
      <c r="D78" s="25">
        <v>21530</v>
      </c>
      <c r="E78" s="39" t="s">
        <v>761</v>
      </c>
      <c r="F78" s="469">
        <v>50</v>
      </c>
      <c r="G78" s="351">
        <v>40</v>
      </c>
      <c r="H78" s="351">
        <f>COUNT(C67,C69,C81:C82)</f>
        <v>4</v>
      </c>
      <c r="I78" s="471">
        <f>AVERAGE(C67,C69,C81:C82)</f>
        <v>47.803258488499452</v>
      </c>
      <c r="K78" s="25">
        <v>58055</v>
      </c>
      <c r="L78" s="39">
        <v>36260</v>
      </c>
    </row>
    <row r="79" spans="1:12">
      <c r="A79" s="235">
        <v>73</v>
      </c>
      <c r="B79" s="55" t="s">
        <v>1174</v>
      </c>
      <c r="C79" s="62">
        <f t="shared" si="1"/>
        <v>57.259036144578317</v>
      </c>
      <c r="D79" s="25">
        <v>21901</v>
      </c>
      <c r="E79" s="39">
        <v>990</v>
      </c>
      <c r="F79" s="469">
        <v>50</v>
      </c>
      <c r="G79" s="351">
        <v>50</v>
      </c>
      <c r="H79" s="351">
        <f>COUNT(C64:C66,C68,C70,C72:C73,C75:C80)</f>
        <v>13</v>
      </c>
      <c r="I79" s="471">
        <f>AVERAGE(C64:C66,C68,C70,C72:C73,C75:C80)</f>
        <v>55.747956862414703</v>
      </c>
      <c r="K79" s="25">
        <v>21901</v>
      </c>
      <c r="L79" s="39">
        <v>990</v>
      </c>
    </row>
    <row r="80" spans="1:12">
      <c r="A80" s="235">
        <v>74</v>
      </c>
      <c r="B80" s="55" t="s">
        <v>1175</v>
      </c>
      <c r="C80" s="62">
        <f t="shared" si="1"/>
        <v>57.883351588170868</v>
      </c>
      <c r="D80" s="25">
        <v>21901</v>
      </c>
      <c r="E80" s="39">
        <v>762</v>
      </c>
      <c r="F80" s="469">
        <v>50</v>
      </c>
      <c r="G80" s="351">
        <v>60</v>
      </c>
      <c r="H80" s="351">
        <f>COUNT(C71,C74)</f>
        <v>2</v>
      </c>
      <c r="I80" s="471">
        <f>AVERAGE(C71,C74)</f>
        <v>63.225629791894853</v>
      </c>
      <c r="K80" s="25">
        <v>21901</v>
      </c>
      <c r="L80" s="39">
        <v>762</v>
      </c>
    </row>
    <row r="81" spans="1:12" ht="16" thickBot="1">
      <c r="A81" s="235">
        <v>75</v>
      </c>
      <c r="B81" s="55" t="s">
        <v>1176</v>
      </c>
      <c r="C81" s="62">
        <f t="shared" si="1"/>
        <v>49.88225629791895</v>
      </c>
      <c r="D81" s="25">
        <v>21901</v>
      </c>
      <c r="E81" s="39">
        <v>3684</v>
      </c>
      <c r="F81" s="469">
        <v>40</v>
      </c>
      <c r="G81" s="473">
        <v>70</v>
      </c>
      <c r="H81" s="473" t="s">
        <v>470</v>
      </c>
      <c r="I81" s="474" t="s">
        <v>470</v>
      </c>
      <c r="K81" s="25">
        <v>21901</v>
      </c>
      <c r="L81" s="39">
        <v>3684</v>
      </c>
    </row>
    <row r="82" spans="1:12" ht="16" thickBot="1">
      <c r="A82" s="235">
        <v>76</v>
      </c>
      <c r="B82" s="55" t="s">
        <v>1177</v>
      </c>
      <c r="C82" s="62">
        <f t="shared" si="1"/>
        <v>46.15826944140197</v>
      </c>
      <c r="D82" s="25">
        <v>21901</v>
      </c>
      <c r="E82" s="39">
        <v>5044</v>
      </c>
      <c r="F82" s="469">
        <v>40</v>
      </c>
      <c r="G82" s="488" t="s">
        <v>922</v>
      </c>
      <c r="H82" s="488">
        <f>SUM(H78:H81)</f>
        <v>19</v>
      </c>
      <c r="I82" s="489">
        <f>AVERAGE(C64:C82)</f>
        <v>54.862512249956772</v>
      </c>
      <c r="K82" s="25">
        <v>21901</v>
      </c>
      <c r="L82" s="39">
        <v>5044</v>
      </c>
    </row>
    <row r="83" spans="1:12">
      <c r="A83" s="388">
        <v>77</v>
      </c>
      <c r="B83" s="465" t="s">
        <v>1178</v>
      </c>
      <c r="C83" s="466">
        <f t="shared" si="1"/>
        <v>52.502738225629791</v>
      </c>
      <c r="D83" s="477">
        <v>22447</v>
      </c>
      <c r="E83" s="479">
        <v>3273</v>
      </c>
      <c r="F83" s="468">
        <v>50</v>
      </c>
      <c r="K83" s="25">
        <v>22447</v>
      </c>
      <c r="L83" s="39">
        <v>3273</v>
      </c>
    </row>
    <row r="84" spans="1:12">
      <c r="A84" s="235">
        <v>78</v>
      </c>
      <c r="B84" s="55" t="s">
        <v>1179</v>
      </c>
      <c r="C84" s="62">
        <f t="shared" si="1"/>
        <v>54.04709748083242</v>
      </c>
      <c r="D84" s="25">
        <v>22916</v>
      </c>
      <c r="E84" s="39">
        <v>3178</v>
      </c>
      <c r="F84" s="469">
        <v>50</v>
      </c>
      <c r="K84" s="25">
        <v>22916</v>
      </c>
      <c r="L84" s="39">
        <v>3178</v>
      </c>
    </row>
    <row r="85" spans="1:12">
      <c r="A85" s="235">
        <v>79</v>
      </c>
      <c r="B85" s="55" t="s">
        <v>1180</v>
      </c>
      <c r="C85" s="62">
        <f t="shared" si="1"/>
        <v>48.354326396495075</v>
      </c>
      <c r="D85" s="25">
        <v>24084</v>
      </c>
      <c r="E85" s="39">
        <v>6425</v>
      </c>
      <c r="F85" s="469">
        <v>40</v>
      </c>
      <c r="K85" s="25">
        <v>24084</v>
      </c>
      <c r="L85" s="39">
        <v>6425</v>
      </c>
    </row>
    <row r="86" spans="1:12">
      <c r="A86" s="235">
        <v>80</v>
      </c>
      <c r="B86" s="55" t="s">
        <v>1181</v>
      </c>
      <c r="C86" s="62">
        <f t="shared" si="1"/>
        <v>52.845016429353784</v>
      </c>
      <c r="D86" s="25">
        <v>24456</v>
      </c>
      <c r="E86" s="39">
        <v>5157</v>
      </c>
      <c r="F86" s="469">
        <v>50</v>
      </c>
      <c r="G86" s="351"/>
      <c r="H86" s="351"/>
      <c r="I86" s="351"/>
      <c r="K86" s="25">
        <v>24456</v>
      </c>
      <c r="L86" s="39">
        <v>5157</v>
      </c>
    </row>
    <row r="87" spans="1:12">
      <c r="A87" s="235">
        <v>81</v>
      </c>
      <c r="B87" s="55" t="s">
        <v>1182</v>
      </c>
      <c r="C87" s="62">
        <f t="shared" si="1"/>
        <v>61.01861993428259</v>
      </c>
      <c r="D87" s="25">
        <v>25547</v>
      </c>
      <c r="E87" s="39">
        <v>3263</v>
      </c>
      <c r="F87" s="469">
        <v>60</v>
      </c>
      <c r="G87" s="351"/>
      <c r="H87" s="351"/>
      <c r="I87" s="351"/>
      <c r="K87" s="25">
        <v>25547</v>
      </c>
      <c r="L87" s="39">
        <v>3263</v>
      </c>
    </row>
    <row r="88" spans="1:12">
      <c r="A88" s="235">
        <v>82</v>
      </c>
      <c r="B88" s="55" t="s">
        <v>1183</v>
      </c>
      <c r="C88" s="62">
        <f t="shared" si="1"/>
        <v>55.761226725082146</v>
      </c>
      <c r="D88" s="25">
        <v>25547</v>
      </c>
      <c r="E88" s="39">
        <v>5183</v>
      </c>
      <c r="F88" s="469">
        <v>50</v>
      </c>
      <c r="G88" s="351"/>
      <c r="H88" s="351"/>
      <c r="I88" s="351"/>
      <c r="K88" s="25">
        <v>25547</v>
      </c>
      <c r="L88" s="39">
        <v>5183</v>
      </c>
    </row>
    <row r="89" spans="1:12">
      <c r="A89" s="235">
        <v>83</v>
      </c>
      <c r="B89" s="55" t="s">
        <v>1184</v>
      </c>
      <c r="C89" s="62">
        <f t="shared" si="1"/>
        <v>47.628696604600222</v>
      </c>
      <c r="D89" s="25">
        <v>26275</v>
      </c>
      <c r="E89" s="39">
        <v>8881</v>
      </c>
      <c r="F89" s="469">
        <v>40</v>
      </c>
      <c r="G89" s="351"/>
      <c r="H89" s="351"/>
      <c r="I89" s="351"/>
      <c r="K89" s="25">
        <v>26275</v>
      </c>
      <c r="L89" s="39">
        <v>8881</v>
      </c>
    </row>
    <row r="90" spans="1:12">
      <c r="A90" s="235">
        <v>84</v>
      </c>
      <c r="B90" s="55" t="s">
        <v>1185</v>
      </c>
      <c r="C90" s="62">
        <f t="shared" si="1"/>
        <v>55.194414019715225</v>
      </c>
      <c r="D90" s="25">
        <v>27003</v>
      </c>
      <c r="E90" s="39">
        <v>6846</v>
      </c>
      <c r="F90" s="469">
        <v>50</v>
      </c>
      <c r="G90" s="351"/>
      <c r="H90" s="351"/>
      <c r="I90" s="351"/>
      <c r="K90" s="25">
        <v>27003</v>
      </c>
      <c r="L90" s="39">
        <v>6846</v>
      </c>
    </row>
    <row r="91" spans="1:12">
      <c r="A91" s="235">
        <v>85</v>
      </c>
      <c r="B91" s="55" t="s">
        <v>1186</v>
      </c>
      <c r="C91" s="62">
        <f t="shared" si="1"/>
        <v>55.673603504928806</v>
      </c>
      <c r="D91" s="25">
        <v>27003</v>
      </c>
      <c r="E91" s="39">
        <v>6671</v>
      </c>
      <c r="F91" s="469">
        <v>50</v>
      </c>
      <c r="G91" s="351"/>
      <c r="H91" s="351"/>
      <c r="I91" s="351"/>
      <c r="K91" s="25">
        <v>27003</v>
      </c>
      <c r="L91" s="39">
        <v>6671</v>
      </c>
    </row>
    <row r="92" spans="1:12">
      <c r="A92" s="235">
        <v>86</v>
      </c>
      <c r="B92" s="55" t="s">
        <v>1187</v>
      </c>
      <c r="C92" s="62">
        <f t="shared" si="1"/>
        <v>58.833515881708657</v>
      </c>
      <c r="D92" s="25">
        <v>27003</v>
      </c>
      <c r="E92" s="39">
        <v>5517</v>
      </c>
      <c r="F92" s="469">
        <v>50</v>
      </c>
      <c r="G92" s="351"/>
      <c r="H92" s="351"/>
      <c r="I92" s="351"/>
      <c r="K92" s="25">
        <v>27003</v>
      </c>
      <c r="L92" s="39">
        <v>5517</v>
      </c>
    </row>
    <row r="93" spans="1:12">
      <c r="A93" s="235">
        <v>87</v>
      </c>
      <c r="B93" s="55" t="s">
        <v>1188</v>
      </c>
      <c r="C93" s="62">
        <f t="shared" si="1"/>
        <v>60.377875136911285</v>
      </c>
      <c r="D93" s="25">
        <v>28466</v>
      </c>
      <c r="E93" s="39">
        <v>6416</v>
      </c>
      <c r="F93" s="469">
        <v>60</v>
      </c>
      <c r="G93" s="351"/>
      <c r="H93" s="351"/>
      <c r="I93" s="351"/>
      <c r="K93" s="25">
        <v>28466</v>
      </c>
      <c r="L93" s="39">
        <v>6416</v>
      </c>
    </row>
    <row r="94" spans="1:12" ht="16" thickBot="1">
      <c r="A94" s="235">
        <v>88</v>
      </c>
      <c r="B94" s="55" t="s">
        <v>1189</v>
      </c>
      <c r="C94" s="62">
        <f t="shared" si="1"/>
        <v>50.772179627601318</v>
      </c>
      <c r="D94" s="25">
        <v>28466</v>
      </c>
      <c r="E94" s="39">
        <v>9924</v>
      </c>
      <c r="F94" s="469">
        <v>50</v>
      </c>
      <c r="G94" s="351"/>
      <c r="H94" s="351"/>
      <c r="I94" s="351"/>
      <c r="K94" s="25">
        <v>28466</v>
      </c>
      <c r="L94" s="39">
        <v>9924</v>
      </c>
    </row>
    <row r="95" spans="1:12">
      <c r="A95" s="235">
        <v>89</v>
      </c>
      <c r="B95" s="55" t="s">
        <v>1190</v>
      </c>
      <c r="C95" s="62">
        <f t="shared" si="1"/>
        <v>54.841182913472075</v>
      </c>
      <c r="D95" s="25">
        <v>29194</v>
      </c>
      <c r="E95" s="39">
        <v>9166</v>
      </c>
      <c r="F95" s="469">
        <v>50</v>
      </c>
      <c r="G95" s="463" t="s">
        <v>1117</v>
      </c>
      <c r="H95" s="463" t="s">
        <v>961</v>
      </c>
      <c r="I95" s="464" t="s">
        <v>1118</v>
      </c>
      <c r="K95" s="25">
        <v>29194</v>
      </c>
      <c r="L95" s="39">
        <v>9166</v>
      </c>
    </row>
    <row r="96" spans="1:12">
      <c r="A96" s="235">
        <v>90</v>
      </c>
      <c r="B96" s="55" t="s">
        <v>1191</v>
      </c>
      <c r="C96" s="62">
        <f t="shared" si="1"/>
        <v>58.173603504928806</v>
      </c>
      <c r="D96" s="25">
        <v>30293</v>
      </c>
      <c r="E96" s="39">
        <v>9048</v>
      </c>
      <c r="F96" s="469">
        <v>50</v>
      </c>
      <c r="G96" s="351">
        <v>30</v>
      </c>
      <c r="H96" s="351" t="s">
        <v>470</v>
      </c>
      <c r="I96" s="469" t="s">
        <v>470</v>
      </c>
      <c r="K96" s="25">
        <v>30293</v>
      </c>
      <c r="L96" s="39">
        <v>9048</v>
      </c>
    </row>
    <row r="97" spans="1:12">
      <c r="A97" s="235">
        <v>91</v>
      </c>
      <c r="B97" s="55" t="s">
        <v>1192</v>
      </c>
      <c r="C97" s="62">
        <f t="shared" si="1"/>
        <v>59.438663745892661</v>
      </c>
      <c r="D97" s="25">
        <v>30293</v>
      </c>
      <c r="E97" s="39">
        <v>8586</v>
      </c>
      <c r="F97" s="469">
        <v>50</v>
      </c>
      <c r="G97" s="351">
        <v>40</v>
      </c>
      <c r="H97" s="351">
        <f>COUNT(C85,C89,C99:C100)</f>
        <v>4</v>
      </c>
      <c r="I97" s="471">
        <f>AVERAGE(C85,C89,C99:C100)</f>
        <v>47.868291347207013</v>
      </c>
      <c r="K97" s="25">
        <v>30293</v>
      </c>
      <c r="L97" s="39">
        <v>8586</v>
      </c>
    </row>
    <row r="98" spans="1:12">
      <c r="A98" s="235">
        <v>92</v>
      </c>
      <c r="B98" s="55" t="s">
        <v>1193</v>
      </c>
      <c r="C98" s="62">
        <f t="shared" si="1"/>
        <v>56.914019715224534</v>
      </c>
      <c r="D98" s="25">
        <v>30657</v>
      </c>
      <c r="E98" s="39">
        <v>9872</v>
      </c>
      <c r="F98" s="469">
        <v>50</v>
      </c>
      <c r="G98" s="351">
        <v>50</v>
      </c>
      <c r="H98" s="351">
        <f>COUNT(C83,C84,C86,C88,C90:C92,C94:C98,C101)</f>
        <v>13</v>
      </c>
      <c r="I98" s="471">
        <f>AVERAGE(C83:C84,C86,C88,C90:C92,C94:C98,C101)</f>
        <v>55.252759288903874</v>
      </c>
      <c r="K98" s="25">
        <v>30657</v>
      </c>
      <c r="L98" s="39">
        <v>9872</v>
      </c>
    </row>
    <row r="99" spans="1:12">
      <c r="A99" s="235">
        <v>93</v>
      </c>
      <c r="B99" s="55" t="s">
        <v>1194</v>
      </c>
      <c r="C99" s="62">
        <f t="shared" si="1"/>
        <v>47.688937568455643</v>
      </c>
      <c r="D99" s="25">
        <v>30657</v>
      </c>
      <c r="E99" s="39">
        <v>13241</v>
      </c>
      <c r="F99" s="469">
        <v>40</v>
      </c>
      <c r="G99" s="351">
        <v>60</v>
      </c>
      <c r="H99" s="351">
        <f>COUNT(C87,C93)</f>
        <v>2</v>
      </c>
      <c r="I99" s="471">
        <f>AVERAGE(C87,C93)</f>
        <v>60.698247535596934</v>
      </c>
      <c r="K99" s="25">
        <v>30657</v>
      </c>
      <c r="L99" s="39">
        <v>13241</v>
      </c>
    </row>
    <row r="100" spans="1:12" ht="16" thickBot="1">
      <c r="A100" s="235">
        <v>94</v>
      </c>
      <c r="B100" s="55" t="s">
        <v>1195</v>
      </c>
      <c r="C100" s="62">
        <f t="shared" si="1"/>
        <v>47.80120481927711</v>
      </c>
      <c r="D100" s="25">
        <v>30957</v>
      </c>
      <c r="E100" s="39">
        <v>13500</v>
      </c>
      <c r="F100" s="469">
        <v>40</v>
      </c>
      <c r="G100" s="473">
        <v>70</v>
      </c>
      <c r="H100" s="473" t="s">
        <v>470</v>
      </c>
      <c r="I100" s="474" t="s">
        <v>470</v>
      </c>
      <c r="K100" s="25">
        <v>30957</v>
      </c>
      <c r="L100" s="39">
        <v>13500</v>
      </c>
    </row>
    <row r="101" spans="1:12" ht="16" thickBot="1">
      <c r="A101" s="235">
        <v>95</v>
      </c>
      <c r="B101" s="55" t="s">
        <v>1196</v>
      </c>
      <c r="C101" s="62">
        <f t="shared" si="1"/>
        <v>53.288608981380065</v>
      </c>
      <c r="D101" s="25">
        <v>31756</v>
      </c>
      <c r="E101" s="39">
        <v>12295</v>
      </c>
      <c r="F101" s="469">
        <v>50</v>
      </c>
      <c r="G101" s="488" t="s">
        <v>922</v>
      </c>
      <c r="H101" s="488">
        <f>SUM(H97:H100)</f>
        <v>19</v>
      </c>
      <c r="I101" s="489">
        <f>AVERAGE(C83:C101)</f>
        <v>54.271343748198539</v>
      </c>
      <c r="K101" s="25">
        <v>31756</v>
      </c>
      <c r="L101" s="39">
        <v>12295</v>
      </c>
    </row>
    <row r="102" spans="1:12">
      <c r="A102" s="388">
        <v>96</v>
      </c>
      <c r="B102" s="465" t="s">
        <v>1197</v>
      </c>
      <c r="C102" s="466">
        <f t="shared" si="1"/>
        <v>47.17688937568456</v>
      </c>
      <c r="D102" s="477">
        <v>31765</v>
      </c>
      <c r="E102" s="479">
        <v>14536</v>
      </c>
      <c r="F102" s="468">
        <v>40</v>
      </c>
      <c r="K102" s="25">
        <v>31765</v>
      </c>
      <c r="L102" s="39">
        <v>14536</v>
      </c>
    </row>
    <row r="103" spans="1:12">
      <c r="A103" s="235">
        <v>97</v>
      </c>
      <c r="B103" s="55" t="s">
        <v>1198</v>
      </c>
      <c r="C103" s="62">
        <f t="shared" ref="C103:C125" si="2">SUM(K103-L103)/365.2</f>
        <v>54.745345016429354</v>
      </c>
      <c r="D103" s="25">
        <v>32120</v>
      </c>
      <c r="E103" s="39">
        <v>12127</v>
      </c>
      <c r="F103" s="469">
        <v>50</v>
      </c>
      <c r="K103" s="25">
        <v>32120</v>
      </c>
      <c r="L103" s="39">
        <v>12127</v>
      </c>
    </row>
    <row r="104" spans="1:12">
      <c r="A104" s="235">
        <v>98</v>
      </c>
      <c r="B104" s="55" t="s">
        <v>1199</v>
      </c>
      <c r="C104" s="62">
        <f t="shared" si="2"/>
        <v>45.399780941949615</v>
      </c>
      <c r="D104" s="25">
        <v>32120</v>
      </c>
      <c r="E104" s="39">
        <v>15540</v>
      </c>
      <c r="F104" s="469">
        <v>40</v>
      </c>
      <c r="K104" s="25">
        <v>32120</v>
      </c>
      <c r="L104" s="39">
        <v>15540</v>
      </c>
    </row>
    <row r="105" spans="1:12">
      <c r="A105" s="235">
        <v>99</v>
      </c>
      <c r="B105" s="55" t="s">
        <v>1200</v>
      </c>
      <c r="C105" s="62">
        <f t="shared" si="2"/>
        <v>47.995618838992335</v>
      </c>
      <c r="D105" s="25">
        <v>32540</v>
      </c>
      <c r="E105" s="39">
        <v>15012</v>
      </c>
      <c r="F105" s="469">
        <v>40</v>
      </c>
      <c r="K105" s="25">
        <v>32540</v>
      </c>
      <c r="L105" s="39">
        <v>15012</v>
      </c>
    </row>
    <row r="106" spans="1:12">
      <c r="A106" s="235">
        <v>100</v>
      </c>
      <c r="B106" s="55" t="s">
        <v>1201</v>
      </c>
      <c r="C106" s="62">
        <f t="shared" si="2"/>
        <v>53.173603504928806</v>
      </c>
      <c r="D106" s="25">
        <v>34038</v>
      </c>
      <c r="E106" s="39">
        <v>14619</v>
      </c>
      <c r="F106" s="469">
        <v>50</v>
      </c>
      <c r="G106" s="351"/>
      <c r="H106" s="351"/>
      <c r="I106" s="351"/>
      <c r="K106" s="25">
        <v>34038</v>
      </c>
      <c r="L106" s="39">
        <v>14619</v>
      </c>
    </row>
    <row r="107" spans="1:12">
      <c r="A107" s="235">
        <v>101</v>
      </c>
      <c r="B107" s="55" t="s">
        <v>1202</v>
      </c>
      <c r="C107" s="62">
        <f t="shared" si="2"/>
        <v>49.022453450164292</v>
      </c>
      <c r="D107" s="25">
        <v>34969</v>
      </c>
      <c r="E107" s="39">
        <v>17066</v>
      </c>
      <c r="F107" s="469">
        <v>40</v>
      </c>
      <c r="G107" s="351"/>
      <c r="H107" s="351"/>
      <c r="I107" s="351"/>
      <c r="K107" s="25">
        <v>34969</v>
      </c>
      <c r="L107" s="39">
        <v>17066</v>
      </c>
    </row>
    <row r="108" spans="1:12">
      <c r="A108" s="235">
        <v>102</v>
      </c>
      <c r="B108" s="55" t="s">
        <v>1203</v>
      </c>
      <c r="C108" s="62">
        <f t="shared" si="2"/>
        <v>55.939211391018624</v>
      </c>
      <c r="D108" s="25">
        <v>35865</v>
      </c>
      <c r="E108" s="39">
        <v>15436</v>
      </c>
      <c r="F108" s="469">
        <v>50</v>
      </c>
      <c r="G108" s="351"/>
      <c r="H108" s="351"/>
      <c r="I108" s="351"/>
      <c r="K108" s="25">
        <v>35865</v>
      </c>
      <c r="L108" s="39">
        <v>15436</v>
      </c>
    </row>
    <row r="109" spans="1:12">
      <c r="A109" s="235">
        <v>103</v>
      </c>
      <c r="B109" s="55" t="s">
        <v>1204</v>
      </c>
      <c r="C109" s="62">
        <f t="shared" si="2"/>
        <v>34.802847754654984</v>
      </c>
      <c r="D109" s="25">
        <v>36230</v>
      </c>
      <c r="E109" s="39">
        <v>23520</v>
      </c>
      <c r="F109" s="469">
        <v>30</v>
      </c>
      <c r="G109" s="351"/>
      <c r="H109" s="351"/>
      <c r="I109" s="351"/>
      <c r="K109" s="25">
        <v>36230</v>
      </c>
      <c r="L109" s="39">
        <v>23520</v>
      </c>
    </row>
    <row r="110" spans="1:12">
      <c r="A110" s="235">
        <v>104</v>
      </c>
      <c r="B110" s="55" t="s">
        <v>1205</v>
      </c>
      <c r="C110" s="62">
        <f t="shared" si="2"/>
        <v>53.148959474260678</v>
      </c>
      <c r="D110" s="25">
        <v>36230</v>
      </c>
      <c r="E110" s="39">
        <v>16820</v>
      </c>
      <c r="F110" s="469">
        <v>50</v>
      </c>
      <c r="G110" s="351"/>
      <c r="H110" s="351"/>
      <c r="I110" s="351"/>
      <c r="K110" s="25">
        <v>36230</v>
      </c>
      <c r="L110" s="39">
        <v>16820</v>
      </c>
    </row>
    <row r="111" spans="1:12">
      <c r="A111" s="235">
        <v>105</v>
      </c>
      <c r="B111" s="55" t="s">
        <v>1206</v>
      </c>
      <c r="C111" s="62">
        <f t="shared" si="2"/>
        <v>53.918400876232205</v>
      </c>
      <c r="D111" s="25">
        <v>36866</v>
      </c>
      <c r="E111" s="39">
        <v>17175</v>
      </c>
      <c r="F111" s="469">
        <v>50</v>
      </c>
      <c r="G111" s="351"/>
      <c r="H111" s="351"/>
      <c r="I111" s="351"/>
      <c r="K111" s="25">
        <v>36866</v>
      </c>
      <c r="L111" s="39">
        <v>17175</v>
      </c>
    </row>
    <row r="112" spans="1:12">
      <c r="A112" s="235">
        <v>106</v>
      </c>
      <c r="B112" s="55" t="s">
        <v>1207</v>
      </c>
      <c r="C112" s="62">
        <f t="shared" si="2"/>
        <v>57.415115005476451</v>
      </c>
      <c r="D112" s="25">
        <v>37594</v>
      </c>
      <c r="E112" s="39">
        <v>16626</v>
      </c>
      <c r="F112" s="469">
        <v>50</v>
      </c>
      <c r="G112" s="351"/>
      <c r="H112" s="351"/>
      <c r="I112" s="351"/>
      <c r="K112" s="25">
        <v>37594</v>
      </c>
      <c r="L112" s="39">
        <v>16626</v>
      </c>
    </row>
    <row r="113" spans="1:12">
      <c r="A113" s="235">
        <v>107</v>
      </c>
      <c r="B113" s="55" t="s">
        <v>1208</v>
      </c>
      <c r="C113" s="62">
        <f t="shared" si="2"/>
        <v>63.170865279299015</v>
      </c>
      <c r="D113" s="25">
        <v>37965</v>
      </c>
      <c r="E113" s="39">
        <v>14895</v>
      </c>
      <c r="F113" s="469">
        <v>60</v>
      </c>
      <c r="G113" s="351"/>
      <c r="H113" s="351"/>
      <c r="I113" s="351"/>
      <c r="K113" s="25">
        <v>37965</v>
      </c>
      <c r="L113" s="39">
        <v>14895</v>
      </c>
    </row>
    <row r="114" spans="1:12">
      <c r="A114" s="235">
        <v>108</v>
      </c>
      <c r="B114" s="55" t="s">
        <v>1209</v>
      </c>
      <c r="C114" s="62">
        <f t="shared" si="2"/>
        <v>61.089813800657176</v>
      </c>
      <c r="D114" s="25">
        <v>37965</v>
      </c>
      <c r="E114" s="39">
        <v>15655</v>
      </c>
      <c r="F114" s="469">
        <v>60</v>
      </c>
      <c r="G114" s="351"/>
      <c r="H114" s="351"/>
      <c r="I114" s="351"/>
      <c r="K114" s="25">
        <v>37965</v>
      </c>
      <c r="L114" s="39">
        <v>15655</v>
      </c>
    </row>
    <row r="115" spans="1:12">
      <c r="A115" s="235">
        <v>109</v>
      </c>
      <c r="B115" s="55" t="s">
        <v>1210</v>
      </c>
      <c r="C115" s="62">
        <f t="shared" si="2"/>
        <v>43.184556407447978</v>
      </c>
      <c r="D115" s="25">
        <v>38882</v>
      </c>
      <c r="E115" s="39">
        <v>23111</v>
      </c>
      <c r="F115" s="469">
        <v>40</v>
      </c>
      <c r="K115" s="25">
        <v>38882</v>
      </c>
      <c r="L115" s="39">
        <v>23111</v>
      </c>
    </row>
    <row r="116" spans="1:12">
      <c r="A116" s="235">
        <v>110</v>
      </c>
      <c r="B116" s="55" t="s">
        <v>1211</v>
      </c>
      <c r="C116" s="62">
        <f t="shared" si="2"/>
        <v>51.746987951807228</v>
      </c>
      <c r="D116" s="25">
        <v>39428</v>
      </c>
      <c r="E116" s="39">
        <v>20530</v>
      </c>
      <c r="F116" s="469">
        <v>50</v>
      </c>
      <c r="K116" s="25">
        <v>39428</v>
      </c>
      <c r="L116" s="39">
        <v>20530</v>
      </c>
    </row>
    <row r="117" spans="1:12">
      <c r="A117" s="235">
        <v>111</v>
      </c>
      <c r="B117" s="55" t="s">
        <v>1212</v>
      </c>
      <c r="C117" s="62">
        <f t="shared" si="2"/>
        <v>58.033953997809419</v>
      </c>
      <c r="D117" s="25">
        <v>39792</v>
      </c>
      <c r="E117" s="39">
        <v>18598</v>
      </c>
      <c r="F117" s="469">
        <v>50</v>
      </c>
      <c r="K117" s="25">
        <v>39792</v>
      </c>
      <c r="L117" s="39">
        <v>18598</v>
      </c>
    </row>
    <row r="118" spans="1:12" ht="16" thickBot="1">
      <c r="A118" s="235">
        <v>112</v>
      </c>
      <c r="B118" s="55" t="s">
        <v>1213</v>
      </c>
      <c r="C118" s="62">
        <f t="shared" si="2"/>
        <v>49.422234392113914</v>
      </c>
      <c r="D118" s="25">
        <v>40072</v>
      </c>
      <c r="E118" s="39">
        <v>22023</v>
      </c>
      <c r="F118" s="469">
        <v>40</v>
      </c>
      <c r="K118" s="25">
        <v>40072</v>
      </c>
      <c r="L118" s="39">
        <v>22023</v>
      </c>
    </row>
    <row r="119" spans="1:12">
      <c r="A119" s="235">
        <v>113</v>
      </c>
      <c r="B119" s="55" t="s">
        <v>1214</v>
      </c>
      <c r="C119" s="62">
        <f t="shared" si="2"/>
        <v>50.364184008762322</v>
      </c>
      <c r="D119" s="25">
        <v>40443</v>
      </c>
      <c r="E119" s="39">
        <v>22050</v>
      </c>
      <c r="F119" s="469">
        <v>50</v>
      </c>
      <c r="G119" s="463" t="s">
        <v>1117</v>
      </c>
      <c r="H119" s="463" t="s">
        <v>961</v>
      </c>
      <c r="I119" s="464" t="s">
        <v>1118</v>
      </c>
      <c r="K119" s="25">
        <v>40443</v>
      </c>
      <c r="L119" s="39">
        <v>22050</v>
      </c>
    </row>
    <row r="120" spans="1:12">
      <c r="A120" s="235">
        <v>114</v>
      </c>
      <c r="B120" s="55" t="s">
        <v>1215</v>
      </c>
      <c r="C120" s="62">
        <f t="shared" si="2"/>
        <v>58.60076670317634</v>
      </c>
      <c r="D120" s="25">
        <v>40443</v>
      </c>
      <c r="E120" s="39">
        <v>19042</v>
      </c>
      <c r="F120" s="469">
        <v>50</v>
      </c>
      <c r="G120" s="351">
        <v>30</v>
      </c>
      <c r="H120" s="351">
        <f>COUNT(C121,C109)</f>
        <v>2</v>
      </c>
      <c r="I120" s="471">
        <f>AVERAGE(C109,C121)</f>
        <v>37.243975903614455</v>
      </c>
      <c r="K120" s="25">
        <v>40443</v>
      </c>
      <c r="L120" s="39">
        <v>19042</v>
      </c>
    </row>
    <row r="121" spans="1:12">
      <c r="A121" s="235">
        <v>115</v>
      </c>
      <c r="B121" s="55" t="s">
        <v>1216</v>
      </c>
      <c r="C121" s="62">
        <f t="shared" si="2"/>
        <v>39.685104052573934</v>
      </c>
      <c r="D121" s="25">
        <v>40891</v>
      </c>
      <c r="E121" s="39">
        <v>26398</v>
      </c>
      <c r="F121" s="469">
        <v>30</v>
      </c>
      <c r="G121" s="351">
        <v>40</v>
      </c>
      <c r="H121" s="351">
        <f>COUNT(C102,C104:C105,C107,C115,C118)</f>
        <v>6</v>
      </c>
      <c r="I121" s="471">
        <f>AVERAGE(C102,C104:C105,C107,C115,C118)</f>
        <v>47.033588901058785</v>
      </c>
      <c r="K121" s="25">
        <v>40891</v>
      </c>
      <c r="L121" s="39">
        <v>26398</v>
      </c>
    </row>
    <row r="122" spans="1:12">
      <c r="A122" s="235">
        <v>116</v>
      </c>
      <c r="B122" s="55" t="s">
        <v>1359</v>
      </c>
      <c r="C122" s="62">
        <f t="shared" si="2"/>
        <v>56.089813800657176</v>
      </c>
      <c r="D122" s="25">
        <v>40885</v>
      </c>
      <c r="E122" s="39">
        <v>20401</v>
      </c>
      <c r="F122" s="469">
        <v>50</v>
      </c>
      <c r="G122" s="351">
        <v>50</v>
      </c>
      <c r="H122" s="351">
        <f>COUNT(C103,C106,C108,C110:C112,C116:C117,C119:C120,C122:C125)</f>
        <v>14</v>
      </c>
      <c r="I122" s="471">
        <f>AVERAGE(C103,C106,C108,C110:C112,C116:C117,C119:C120)</f>
        <v>54.708652792990144</v>
      </c>
      <c r="K122" s="25">
        <v>40885</v>
      </c>
      <c r="L122" s="39">
        <v>20401</v>
      </c>
    </row>
    <row r="123" spans="1:12">
      <c r="A123" s="235">
        <v>117</v>
      </c>
      <c r="B123" s="55" t="s">
        <v>1360</v>
      </c>
      <c r="C123" s="62">
        <f t="shared" si="2"/>
        <v>56.445783132530124</v>
      </c>
      <c r="D123" s="25">
        <v>41536</v>
      </c>
      <c r="E123" s="39">
        <v>20922</v>
      </c>
      <c r="F123" s="469">
        <v>50</v>
      </c>
      <c r="G123" s="351">
        <v>60</v>
      </c>
      <c r="H123" s="351">
        <f>COUNT(C113:C114)</f>
        <v>2</v>
      </c>
      <c r="I123" s="471">
        <f>AVERAGE(C113:C114)</f>
        <v>62.130339539978095</v>
      </c>
      <c r="K123" s="25">
        <v>41536</v>
      </c>
      <c r="L123" s="39">
        <v>20922</v>
      </c>
    </row>
    <row r="124" spans="1:12" ht="16" thickBot="1">
      <c r="A124" s="235">
        <v>118</v>
      </c>
      <c r="B124" s="55" t="s">
        <v>1361</v>
      </c>
      <c r="C124" s="62">
        <f t="shared" si="2"/>
        <v>54.961664841182916</v>
      </c>
      <c r="D124" s="25">
        <v>41977</v>
      </c>
      <c r="E124" s="39">
        <v>21905</v>
      </c>
      <c r="F124" s="469">
        <v>50</v>
      </c>
      <c r="G124" s="473">
        <v>70</v>
      </c>
      <c r="H124" s="473" t="s">
        <v>470</v>
      </c>
      <c r="I124" s="474" t="s">
        <v>470</v>
      </c>
      <c r="K124" s="25">
        <v>41977</v>
      </c>
      <c r="L124" s="39">
        <v>21905</v>
      </c>
    </row>
    <row r="125" spans="1:12" ht="16" thickBot="1">
      <c r="A125" s="434">
        <v>119</v>
      </c>
      <c r="B125" s="102" t="s">
        <v>1362</v>
      </c>
      <c r="C125" s="475">
        <f t="shared" si="2"/>
        <v>56.503285870755754</v>
      </c>
      <c r="D125" s="543">
        <v>41977</v>
      </c>
      <c r="E125" s="543">
        <v>21342</v>
      </c>
      <c r="F125" s="103">
        <v>50</v>
      </c>
      <c r="G125" s="488" t="s">
        <v>922</v>
      </c>
      <c r="H125" s="488">
        <f>SUM(H120:H124)</f>
        <v>24</v>
      </c>
      <c r="I125" s="489">
        <f>AVERAGE(C102:C125)</f>
        <v>52.168218327856884</v>
      </c>
      <c r="K125" s="542">
        <v>41977</v>
      </c>
      <c r="L125" s="542">
        <v>21342</v>
      </c>
    </row>
    <row r="128" spans="1:12">
      <c r="B128" s="77" t="s">
        <v>1217</v>
      </c>
      <c r="C128" s="404">
        <f>MAX(C7:C127)</f>
        <v>71.51697699890471</v>
      </c>
      <c r="D128" s="77" t="s">
        <v>1218</v>
      </c>
    </row>
    <row r="129" spans="1:4">
      <c r="B129" s="77" t="s">
        <v>1219</v>
      </c>
      <c r="C129" s="404">
        <f>MIN(C7:C121)</f>
        <v>31.903066812705369</v>
      </c>
      <c r="D129" s="77" t="s">
        <v>1220</v>
      </c>
    </row>
    <row r="130" spans="1:4">
      <c r="B130" s="77" t="s">
        <v>1221</v>
      </c>
      <c r="C130" s="404">
        <f>AVERAGE(C7:C121)</f>
        <v>50.994952140578135</v>
      </c>
    </row>
    <row r="132" spans="1:4">
      <c r="A132" s="77" t="s">
        <v>1222</v>
      </c>
      <c r="B132" s="77" t="s">
        <v>1223</v>
      </c>
      <c r="C132" s="404">
        <f>AVERAGE(C7:C25)</f>
        <v>43.93526258142618</v>
      </c>
    </row>
    <row r="133" spans="1:4">
      <c r="A133" s="77" t="s">
        <v>1224</v>
      </c>
      <c r="B133" s="77" t="s">
        <v>1225</v>
      </c>
      <c r="C133" s="404">
        <f>AVERAGE(C26:C45)</f>
        <v>49.497809419496164</v>
      </c>
    </row>
    <row r="134" spans="1:4">
      <c r="A134" s="77" t="s">
        <v>1226</v>
      </c>
      <c r="B134" s="77" t="s">
        <v>1227</v>
      </c>
      <c r="C134" s="404">
        <f>AVERAGE(C46:C65)</f>
        <v>52.221385542168676</v>
      </c>
    </row>
    <row r="135" spans="1:4">
      <c r="A135" s="77" t="s">
        <v>1228</v>
      </c>
      <c r="B135" s="77" t="s">
        <v>1229</v>
      </c>
      <c r="C135" s="404">
        <f>AVERAGE(C66:C85)</f>
        <v>54.548877327491788</v>
      </c>
    </row>
    <row r="136" spans="1:4">
      <c r="A136" s="77" t="s">
        <v>1230</v>
      </c>
      <c r="B136" s="77" t="s">
        <v>1231</v>
      </c>
      <c r="C136" s="404">
        <f>AVERAGE(C86:C105)</f>
        <v>53.578450164293542</v>
      </c>
    </row>
    <row r="137" spans="1:4">
      <c r="A137" s="77" t="s">
        <v>1232</v>
      </c>
      <c r="B137" s="77" t="s">
        <v>1383</v>
      </c>
      <c r="C137" s="404">
        <f>AVERAGE(C106:C125)</f>
        <v>52.835980284775459</v>
      </c>
    </row>
    <row r="152" spans="1:15" ht="16" thickBot="1"/>
    <row r="153" spans="1:15">
      <c r="A153" s="462"/>
      <c r="B153" s="463" t="s">
        <v>1233</v>
      </c>
      <c r="C153" s="463" t="s">
        <v>1234</v>
      </c>
      <c r="D153" s="463" t="s">
        <v>1235</v>
      </c>
      <c r="E153" s="463" t="s">
        <v>1236</v>
      </c>
      <c r="F153" s="464" t="s">
        <v>1237</v>
      </c>
      <c r="I153" s="462" t="s">
        <v>1238</v>
      </c>
      <c r="J153" s="480"/>
      <c r="K153" s="480"/>
      <c r="L153" s="480"/>
      <c r="M153" s="480"/>
      <c r="N153" s="480"/>
      <c r="O153" s="481"/>
    </row>
    <row r="154" spans="1:15">
      <c r="A154" s="490" t="s">
        <v>1239</v>
      </c>
      <c r="B154" s="77">
        <f>COUNT(F11,F14:F15,F18,F23,F25)</f>
        <v>6</v>
      </c>
      <c r="C154" s="77">
        <v>10</v>
      </c>
      <c r="D154" s="77">
        <v>3</v>
      </c>
      <c r="E154" s="77" t="s">
        <v>470</v>
      </c>
      <c r="F154" s="402" t="s">
        <v>470</v>
      </c>
      <c r="I154" s="482" t="s">
        <v>1240</v>
      </c>
      <c r="J154" s="483"/>
      <c r="K154" s="483"/>
      <c r="L154" s="483"/>
      <c r="M154" s="483"/>
      <c r="N154" s="483"/>
      <c r="O154" s="484"/>
    </row>
    <row r="155" spans="1:15">
      <c r="A155" s="490" t="s">
        <v>1241</v>
      </c>
      <c r="B155" s="77">
        <v>2</v>
      </c>
      <c r="C155" s="77">
        <v>6</v>
      </c>
      <c r="D155" s="77">
        <v>11</v>
      </c>
      <c r="E155" s="77" t="s">
        <v>470</v>
      </c>
      <c r="F155" s="402" t="s">
        <v>470</v>
      </c>
      <c r="I155" s="470"/>
      <c r="J155" s="351"/>
      <c r="K155" s="351"/>
      <c r="L155" s="351"/>
      <c r="M155" s="351"/>
      <c r="N155" s="351"/>
      <c r="O155" s="469"/>
    </row>
    <row r="156" spans="1:15">
      <c r="A156" s="490" t="s">
        <v>1242</v>
      </c>
      <c r="B156" s="77">
        <v>1</v>
      </c>
      <c r="C156" s="77">
        <v>7</v>
      </c>
      <c r="D156" s="77">
        <v>7</v>
      </c>
      <c r="E156" s="77">
        <v>3</v>
      </c>
      <c r="F156" s="402">
        <v>1</v>
      </c>
      <c r="I156" s="470"/>
      <c r="J156" s="351" t="s">
        <v>1243</v>
      </c>
      <c r="K156" s="351" t="s">
        <v>1244</v>
      </c>
      <c r="L156" s="351" t="s">
        <v>1245</v>
      </c>
      <c r="M156" s="351" t="s">
        <v>1246</v>
      </c>
      <c r="N156" s="351" t="s">
        <v>1247</v>
      </c>
      <c r="O156" s="469" t="s">
        <v>1248</v>
      </c>
    </row>
    <row r="157" spans="1:15">
      <c r="A157" s="490" t="s">
        <v>1249</v>
      </c>
      <c r="B157" s="77" t="s">
        <v>470</v>
      </c>
      <c r="C157" s="77">
        <v>4</v>
      </c>
      <c r="D157" s="77">
        <v>13</v>
      </c>
      <c r="E157" s="77">
        <v>2</v>
      </c>
      <c r="F157" s="402" t="s">
        <v>470</v>
      </c>
      <c r="I157" s="470" t="s">
        <v>1250</v>
      </c>
      <c r="J157" s="351">
        <v>40.6</v>
      </c>
      <c r="K157" s="351">
        <v>9.6</v>
      </c>
      <c r="L157" s="351">
        <v>43.2</v>
      </c>
      <c r="M157" s="351">
        <v>9.8000000000000007</v>
      </c>
      <c r="N157" s="485">
        <f>AVERAGE(J157,L157)</f>
        <v>41.900000000000006</v>
      </c>
      <c r="O157" s="471">
        <f>AVERAGE(K157,M157)</f>
        <v>9.6999999999999993</v>
      </c>
    </row>
    <row r="158" spans="1:15">
      <c r="A158" s="490" t="s">
        <v>1251</v>
      </c>
      <c r="B158" s="77" t="s">
        <v>470</v>
      </c>
      <c r="C158" s="77">
        <v>4</v>
      </c>
      <c r="D158" s="77">
        <v>13</v>
      </c>
      <c r="E158" s="77">
        <v>2</v>
      </c>
      <c r="F158" s="402" t="s">
        <v>470</v>
      </c>
      <c r="I158" s="470" t="s">
        <v>1252</v>
      </c>
      <c r="J158" s="351">
        <v>45.7</v>
      </c>
      <c r="K158" s="351">
        <v>9.9</v>
      </c>
      <c r="L158" s="351">
        <v>48.5</v>
      </c>
      <c r="M158" s="351">
        <v>10.1</v>
      </c>
      <c r="N158" s="485">
        <f t="shared" ref="N158:O163" si="3">AVERAGE(J158,L158)</f>
        <v>47.1</v>
      </c>
      <c r="O158" s="471">
        <f t="shared" si="3"/>
        <v>10</v>
      </c>
    </row>
    <row r="159" spans="1:15" ht="16" thickBot="1">
      <c r="A159" s="491" t="s">
        <v>1384</v>
      </c>
      <c r="B159" s="102">
        <f>H120</f>
        <v>2</v>
      </c>
      <c r="C159" s="102">
        <v>6</v>
      </c>
      <c r="D159" s="102">
        <v>14</v>
      </c>
      <c r="E159" s="102">
        <v>2</v>
      </c>
      <c r="F159" s="103" t="s">
        <v>470</v>
      </c>
      <c r="I159" s="470" t="s">
        <v>1253</v>
      </c>
      <c r="J159" s="351">
        <v>54.5</v>
      </c>
      <c r="K159" s="351">
        <v>10.4</v>
      </c>
      <c r="L159" s="351">
        <v>57.5</v>
      </c>
      <c r="M159" s="351">
        <v>11.2</v>
      </c>
      <c r="N159" s="485">
        <f t="shared" si="3"/>
        <v>56</v>
      </c>
      <c r="O159" s="471">
        <f t="shared" si="3"/>
        <v>10.8</v>
      </c>
    </row>
    <row r="160" spans="1:15">
      <c r="I160" s="470" t="s">
        <v>1254</v>
      </c>
      <c r="J160" s="351">
        <v>62.7</v>
      </c>
      <c r="K160" s="351">
        <v>11.6</v>
      </c>
      <c r="L160" s="351">
        <v>67</v>
      </c>
      <c r="M160" s="351">
        <v>13.1</v>
      </c>
      <c r="N160" s="485">
        <f t="shared" si="3"/>
        <v>64.849999999999994</v>
      </c>
      <c r="O160" s="471">
        <f t="shared" si="3"/>
        <v>12.35</v>
      </c>
    </row>
    <row r="161" spans="9:15">
      <c r="I161" s="470" t="s">
        <v>1255</v>
      </c>
      <c r="J161" s="351">
        <v>68.7</v>
      </c>
      <c r="K161" s="351">
        <v>12.9</v>
      </c>
      <c r="L161" s="351">
        <v>74.099999999999994</v>
      </c>
      <c r="M161" s="351">
        <v>15.2</v>
      </c>
      <c r="N161" s="485">
        <f t="shared" si="3"/>
        <v>71.400000000000006</v>
      </c>
      <c r="O161" s="471">
        <f t="shared" si="3"/>
        <v>14.05</v>
      </c>
    </row>
    <row r="162" spans="9:15">
      <c r="I162" s="470" t="s">
        <v>1256</v>
      </c>
      <c r="J162" s="351">
        <v>72.400000000000006</v>
      </c>
      <c r="K162" s="351">
        <v>14.4</v>
      </c>
      <c r="L162" s="351">
        <v>79.099999999999994</v>
      </c>
      <c r="M162" s="351">
        <v>18.3</v>
      </c>
      <c r="N162" s="485">
        <f t="shared" si="3"/>
        <v>75.75</v>
      </c>
      <c r="O162" s="471">
        <f t="shared" si="3"/>
        <v>16.350000000000001</v>
      </c>
    </row>
    <row r="163" spans="9:15" ht="16" thickBot="1">
      <c r="I163" s="472" t="s">
        <v>1257</v>
      </c>
      <c r="J163" s="473">
        <v>78.599999999999994</v>
      </c>
      <c r="K163" s="473">
        <v>18.100000000000001</v>
      </c>
      <c r="L163" s="473">
        <v>83.8</v>
      </c>
      <c r="M163" s="473">
        <v>21.6</v>
      </c>
      <c r="N163" s="486">
        <f t="shared" si="3"/>
        <v>81.199999999999989</v>
      </c>
      <c r="O163" s="478">
        <f t="shared" si="3"/>
        <v>19.850000000000001</v>
      </c>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0"/>
  <sheetViews>
    <sheetView topLeftCell="A83" zoomScale="90" zoomScaleNormal="90" zoomScalePageLayoutView="90" workbookViewId="0">
      <selection activeCell="M119" sqref="M119"/>
    </sheetView>
  </sheetViews>
  <sheetFormatPr baseColWidth="10" defaultColWidth="10.6640625" defaultRowHeight="14"/>
  <cols>
    <col min="1" max="1" width="10.6640625" style="8"/>
    <col min="2" max="2" width="23.5" style="8" customWidth="1"/>
    <col min="3" max="4" width="10.6640625" style="8"/>
    <col min="5" max="5" width="19.6640625" style="8" customWidth="1"/>
    <col min="6" max="6" width="36.5" style="8" customWidth="1"/>
    <col min="7" max="13" width="10.6640625" style="8"/>
    <col min="16" max="16" width="18.5" style="8" customWidth="1"/>
    <col min="17" max="16384" width="10.6640625" style="8"/>
  </cols>
  <sheetData>
    <row r="1" spans="1:16" ht="53" customHeight="1">
      <c r="A1" s="202" t="s">
        <v>1313</v>
      </c>
      <c r="B1" s="19"/>
    </row>
    <row r="2" spans="1:16" ht="20">
      <c r="A2" s="494" t="s">
        <v>1280</v>
      </c>
      <c r="B2" s="19"/>
    </row>
    <row r="3" spans="1:16" ht="43.5" customHeight="1">
      <c r="A3" s="20" t="s">
        <v>762</v>
      </c>
      <c r="B3" s="20" t="s">
        <v>763</v>
      </c>
      <c r="C3" s="20" t="str">
        <f>Gesamtliste!D4</f>
        <v>Partei (nach admin.ch)</v>
      </c>
      <c r="D3" s="20" t="str">
        <f>Gesamtliste!E4</f>
        <v>Kanton</v>
      </c>
      <c r="E3" s="20" t="str">
        <f>Gesamtliste!G4</f>
        <v>Grossregion</v>
      </c>
      <c r="F3" s="20" t="str">
        <f>Gesamtliste!I4</f>
        <v>Religion</v>
      </c>
      <c r="G3" s="20" t="str">
        <f>Gesamtliste!J4</f>
        <v>Sprache</v>
      </c>
      <c r="H3" s="20" t="str">
        <f>Gesamtliste!K4</f>
        <v>Partei (nach Altermatt 1991)</v>
      </c>
      <c r="I3" s="20" t="str">
        <f>Gesamtliste!R4</f>
        <v>Amtsantritt (gebraucht)</v>
      </c>
      <c r="J3" s="20" t="str">
        <f>Gesamtliste!S4</f>
        <v>Amtsaustritt (gebraucht)</v>
      </c>
      <c r="K3" s="20" t="str">
        <f>Gesamtliste!T4</f>
        <v>Dauer des Amtes (Tage)</v>
      </c>
      <c r="L3" s="22" t="str">
        <f>Gesamtliste!H4</f>
        <v>Geschlecht</v>
      </c>
      <c r="M3" s="516" t="s">
        <v>1345</v>
      </c>
      <c r="P3" s="516"/>
    </row>
    <row r="4" spans="1:16">
      <c r="A4" s="19">
        <f>Gesamtliste!A5</f>
        <v>1</v>
      </c>
      <c r="B4" s="9" t="str">
        <f>Gesamtliste!B5</f>
        <v>Furrer, Jonas</v>
      </c>
      <c r="C4" s="19" t="str">
        <f>Gesamtliste!D5</f>
        <v>FDP</v>
      </c>
      <c r="D4" s="19" t="str">
        <f>Gesamtliste!E5</f>
        <v>ZH</v>
      </c>
      <c r="E4" s="19" t="str">
        <f>Gesamtliste!G5</f>
        <v>4. Zürich</v>
      </c>
      <c r="F4" s="19" t="str">
        <f>Gesamtliste!I5</f>
        <v>reformiert</v>
      </c>
      <c r="G4" s="19" t="str">
        <f>Gesamtliste!J5</f>
        <v>D</v>
      </c>
      <c r="H4" s="19" t="str">
        <f>Gesamtliste!K5</f>
        <v>liberal</v>
      </c>
      <c r="I4" s="21" t="str">
        <f>Gesamtliste!R5</f>
        <v>21.11.1848</v>
      </c>
      <c r="J4" s="21" t="str">
        <f>Gesamtliste!S5</f>
        <v>25.07.1861</v>
      </c>
      <c r="K4" s="19">
        <f>Gesamtliste!T5</f>
        <v>4630</v>
      </c>
      <c r="L4" s="8" t="str">
        <f>Gesamtliste!H5</f>
        <v>Mann</v>
      </c>
      <c r="M4" s="8" t="s">
        <v>1341</v>
      </c>
    </row>
    <row r="5" spans="1:16">
      <c r="A5" s="19">
        <f>Gesamtliste!A6</f>
        <v>2</v>
      </c>
      <c r="B5" s="9" t="str">
        <f>Gesamtliste!B6</f>
        <v>Ochsenbein, Ulrich</v>
      </c>
      <c r="C5" s="19" t="str">
        <f>Gesamtliste!D6</f>
        <v>FDP</v>
      </c>
      <c r="D5" s="19" t="str">
        <f>Gesamtliste!E6</f>
        <v>BE</v>
      </c>
      <c r="E5" s="19" t="str">
        <f>Gesamtliste!G6</f>
        <v>2. Espace Mittelland</v>
      </c>
      <c r="F5" s="19" t="str">
        <f>Gesamtliste!I6</f>
        <v>reformiert</v>
      </c>
      <c r="G5" s="19" t="str">
        <f>Gesamtliste!J6</f>
        <v>D</v>
      </c>
      <c r="H5" s="19" t="str">
        <f>Gesamtliste!K6</f>
        <v>radikal</v>
      </c>
      <c r="I5" s="21" t="str">
        <f>Gesamtliste!R6</f>
        <v>21.11.1848</v>
      </c>
      <c r="J5" s="21" t="str">
        <f>Gesamtliste!S6</f>
        <v>31.12.1854</v>
      </c>
      <c r="K5" s="19">
        <f>Gesamtliste!T6</f>
        <v>2232</v>
      </c>
      <c r="L5" s="8" t="str">
        <f>Gesamtliste!H6</f>
        <v>Mann</v>
      </c>
      <c r="M5" s="8" t="s">
        <v>1340</v>
      </c>
    </row>
    <row r="6" spans="1:16">
      <c r="A6" s="19">
        <f>Gesamtliste!A7</f>
        <v>3</v>
      </c>
      <c r="B6" s="9" t="str">
        <f>Gesamtliste!B7</f>
        <v>Druey, Daniel-Henri</v>
      </c>
      <c r="C6" s="19" t="str">
        <f>Gesamtliste!D7</f>
        <v>FDP</v>
      </c>
      <c r="D6" s="19" t="str">
        <f>Gesamtliste!E7</f>
        <v>VD</v>
      </c>
      <c r="E6" s="19" t="str">
        <f>Gesamtliste!G7</f>
        <v>1. Genferseeregion</v>
      </c>
      <c r="F6" s="19" t="str">
        <f>Gesamtliste!I7</f>
        <v>reformiert</v>
      </c>
      <c r="G6" s="19" t="str">
        <f>Gesamtliste!J7</f>
        <v>F</v>
      </c>
      <c r="H6" s="19" t="str">
        <f>Gesamtliste!K7</f>
        <v>radikal</v>
      </c>
      <c r="I6" s="21" t="str">
        <f>Gesamtliste!R7</f>
        <v>21.11.1848</v>
      </c>
      <c r="J6" s="21" t="str">
        <f>Gesamtliste!S7</f>
        <v>29.03.1855</v>
      </c>
      <c r="K6" s="19">
        <f>Gesamtliste!T7</f>
        <v>2320</v>
      </c>
      <c r="L6" s="8" t="str">
        <f>Gesamtliste!H7</f>
        <v>Mann</v>
      </c>
      <c r="M6" s="8" t="s">
        <v>1341</v>
      </c>
    </row>
    <row r="7" spans="1:16">
      <c r="A7" s="19">
        <f>Gesamtliste!A8</f>
        <v>4</v>
      </c>
      <c r="B7" s="9" t="str">
        <f>Gesamtliste!B8</f>
        <v>Munzinger, Josef</v>
      </c>
      <c r="C7" s="19" t="str">
        <f>Gesamtliste!D8</f>
        <v>FDP</v>
      </c>
      <c r="D7" s="19" t="str">
        <f>Gesamtliste!E8</f>
        <v>SO</v>
      </c>
      <c r="E7" s="19" t="str">
        <f>Gesamtliste!G8</f>
        <v>2. Espace Mittelland</v>
      </c>
      <c r="F7" s="19" t="str">
        <f>Gesamtliste!I8</f>
        <v>katholisch</v>
      </c>
      <c r="G7" s="19" t="str">
        <f>Gesamtliste!J8</f>
        <v>D</v>
      </c>
      <c r="H7" s="19" t="str">
        <f>Gesamtliste!K8</f>
        <v>liberal</v>
      </c>
      <c r="I7" s="21" t="str">
        <f>Gesamtliste!R8</f>
        <v>21.11.1848</v>
      </c>
      <c r="J7" s="21" t="str">
        <f>Gesamtliste!S8</f>
        <v>06.02.1855</v>
      </c>
      <c r="K7" s="19">
        <f>Gesamtliste!T8</f>
        <v>2269</v>
      </c>
      <c r="L7" s="8" t="str">
        <f>Gesamtliste!H8</f>
        <v>Mann</v>
      </c>
      <c r="M7" s="8" t="s">
        <v>1342</v>
      </c>
    </row>
    <row r="8" spans="1:16">
      <c r="A8" s="19">
        <f>Gesamtliste!A9</f>
        <v>5</v>
      </c>
      <c r="B8" s="9" t="str">
        <f>Gesamtliste!B9</f>
        <v>Franscini, Stefano</v>
      </c>
      <c r="C8" s="19" t="str">
        <f>Gesamtliste!D9</f>
        <v>FDP</v>
      </c>
      <c r="D8" s="19" t="str">
        <f>Gesamtliste!E9</f>
        <v>TI</v>
      </c>
      <c r="E8" s="19" t="str">
        <f>Gesamtliste!G9</f>
        <v>7. Tessin</v>
      </c>
      <c r="F8" s="19" t="str">
        <f>Gesamtliste!I9</f>
        <v>katholisch</v>
      </c>
      <c r="G8" s="19" t="str">
        <f>Gesamtliste!J9</f>
        <v>I</v>
      </c>
      <c r="H8" s="19" t="str">
        <f>Gesamtliste!K9</f>
        <v>liberal</v>
      </c>
      <c r="I8" s="21" t="str">
        <f>Gesamtliste!R9</f>
        <v>21.11.1848</v>
      </c>
      <c r="J8" s="21" t="str">
        <f>Gesamtliste!S9</f>
        <v>19.07.1857</v>
      </c>
      <c r="K8" s="19">
        <f>Gesamtliste!T9</f>
        <v>3163</v>
      </c>
      <c r="L8" s="8" t="str">
        <f>Gesamtliste!H9</f>
        <v>Mann</v>
      </c>
      <c r="M8" s="8" t="s">
        <v>1342</v>
      </c>
    </row>
    <row r="9" spans="1:16">
      <c r="A9" s="19">
        <f>Gesamtliste!A10</f>
        <v>6</v>
      </c>
      <c r="B9" s="9" t="str">
        <f>Gesamtliste!B10</f>
        <v>Frey-Herosé, Friedrich</v>
      </c>
      <c r="C9" s="19" t="str">
        <f>Gesamtliste!D10</f>
        <v>FDP</v>
      </c>
      <c r="D9" s="19" t="str">
        <f>Gesamtliste!E10</f>
        <v>AG</v>
      </c>
      <c r="E9" s="19" t="str">
        <f>Gesamtliste!G10</f>
        <v>3. Nordwestschweiz</v>
      </c>
      <c r="F9" s="19" t="str">
        <f>Gesamtliste!I10</f>
        <v>reformiert</v>
      </c>
      <c r="G9" s="19" t="str">
        <f>Gesamtliste!J10</f>
        <v>D</v>
      </c>
      <c r="H9" s="19" t="str">
        <f>Gesamtliste!K10</f>
        <v>liberal</v>
      </c>
      <c r="I9" s="21" t="str">
        <f>Gesamtliste!R10</f>
        <v>21.11.1848</v>
      </c>
      <c r="J9" s="21" t="str">
        <f>Gesamtliste!S10</f>
        <v>31.12.1866</v>
      </c>
      <c r="K9" s="19">
        <f>Gesamtliste!T10</f>
        <v>6615</v>
      </c>
      <c r="L9" s="8" t="str">
        <f>Gesamtliste!H10</f>
        <v>Mann</v>
      </c>
      <c r="M9" s="8" t="s">
        <v>1341</v>
      </c>
    </row>
    <row r="10" spans="1:16">
      <c r="A10" s="19">
        <f>Gesamtliste!A11</f>
        <v>7</v>
      </c>
      <c r="B10" s="9" t="str">
        <f>Gesamtliste!B11</f>
        <v>Naeff, Wilhelm Matthias</v>
      </c>
      <c r="C10" s="19" t="str">
        <f>Gesamtliste!D11</f>
        <v>FDP</v>
      </c>
      <c r="D10" s="19" t="str">
        <f>Gesamtliste!E11</f>
        <v>SG</v>
      </c>
      <c r="E10" s="19" t="str">
        <f>Gesamtliste!G11</f>
        <v>5. Ostschweiz</v>
      </c>
      <c r="F10" s="19" t="str">
        <f>Gesamtliste!I11</f>
        <v>reformiert</v>
      </c>
      <c r="G10" s="19" t="str">
        <f>Gesamtliste!J11</f>
        <v>D</v>
      </c>
      <c r="H10" s="19" t="str">
        <f>Gesamtliste!K11</f>
        <v>liberal</v>
      </c>
      <c r="I10" s="21" t="str">
        <f>Gesamtliste!R11</f>
        <v>21.11.1848</v>
      </c>
      <c r="J10" s="21" t="str">
        <f>Gesamtliste!S11</f>
        <v>31.12.1875</v>
      </c>
      <c r="K10" s="19">
        <f>Gesamtliste!T11</f>
        <v>9902</v>
      </c>
      <c r="L10" s="8" t="str">
        <f>Gesamtliste!H11</f>
        <v>Mann</v>
      </c>
      <c r="M10" s="8" t="s">
        <v>1341</v>
      </c>
    </row>
    <row r="11" spans="1:16">
      <c r="A11" s="19">
        <f>Gesamtliste!A12</f>
        <v>8</v>
      </c>
      <c r="B11" s="9" t="str">
        <f>Gesamtliste!B12</f>
        <v>Stämpfli, Jakob</v>
      </c>
      <c r="C11" s="19" t="str">
        <f>Gesamtliste!D12</f>
        <v>FDP</v>
      </c>
      <c r="D11" s="19" t="str">
        <f>Gesamtliste!E12</f>
        <v>BE</v>
      </c>
      <c r="E11" s="19" t="str">
        <f>Gesamtliste!G12</f>
        <v>2. Espace Mittelland</v>
      </c>
      <c r="F11" s="19" t="str">
        <f>Gesamtliste!I12</f>
        <v>reformiert</v>
      </c>
      <c r="G11" s="19" t="str">
        <f>Gesamtliste!J12</f>
        <v>D</v>
      </c>
      <c r="H11" s="19" t="str">
        <f>Gesamtliste!K12</f>
        <v>radikal</v>
      </c>
      <c r="I11" s="21" t="str">
        <f>Gesamtliste!R12</f>
        <v>30.03.1855</v>
      </c>
      <c r="J11" s="21" t="str">
        <f>Gesamtliste!S12</f>
        <v>31.12.1863</v>
      </c>
      <c r="K11" s="19">
        <f>Gesamtliste!T12</f>
        <v>3199</v>
      </c>
      <c r="L11" s="8" t="str">
        <f>Gesamtliste!H12</f>
        <v>Mann</v>
      </c>
      <c r="M11" s="8" t="s">
        <v>1340</v>
      </c>
    </row>
    <row r="12" spans="1:16">
      <c r="A12" s="19">
        <f>Gesamtliste!A13</f>
        <v>9</v>
      </c>
      <c r="B12" s="9" t="str">
        <f>Gesamtliste!B13</f>
        <v>Fornerod, Constant</v>
      </c>
      <c r="C12" s="19" t="str">
        <f>Gesamtliste!D13</f>
        <v>FDP</v>
      </c>
      <c r="D12" s="19" t="str">
        <f>Gesamtliste!E13</f>
        <v>VD</v>
      </c>
      <c r="E12" s="19" t="str">
        <f>Gesamtliste!G13</f>
        <v>1. Genferseeregion</v>
      </c>
      <c r="F12" s="19" t="str">
        <f>Gesamtliste!I13</f>
        <v>reformiert</v>
      </c>
      <c r="G12" s="19" t="str">
        <f>Gesamtliste!J13</f>
        <v>F</v>
      </c>
      <c r="H12" s="19" t="str">
        <f>Gesamtliste!K13</f>
        <v>radikal</v>
      </c>
      <c r="I12" s="21" t="str">
        <f>Gesamtliste!R13</f>
        <v>11.07.1855</v>
      </c>
      <c r="J12" s="21" t="str">
        <f>Gesamtliste!S13</f>
        <v>31.10.1867</v>
      </c>
      <c r="K12" s="19">
        <f>Gesamtliste!T13</f>
        <v>4496</v>
      </c>
      <c r="L12" s="8" t="str">
        <f>Gesamtliste!H13</f>
        <v>Mann</v>
      </c>
      <c r="M12" s="8" t="s">
        <v>1340</v>
      </c>
    </row>
    <row r="13" spans="1:16">
      <c r="A13" s="19">
        <f>Gesamtliste!A14</f>
        <v>10</v>
      </c>
      <c r="B13" s="9" t="str">
        <f>Gesamtliste!B14</f>
        <v>Knüsel, Melchior Josef Martin</v>
      </c>
      <c r="C13" s="19" t="str">
        <f>Gesamtliste!D14</f>
        <v>FDP</v>
      </c>
      <c r="D13" s="19" t="str">
        <f>Gesamtliste!E14</f>
        <v>LU</v>
      </c>
      <c r="E13" s="19" t="str">
        <f>Gesamtliste!G14</f>
        <v>6. Zentralschweiz</v>
      </c>
      <c r="F13" s="19" t="str">
        <f>Gesamtliste!I14</f>
        <v>katholisch</v>
      </c>
      <c r="G13" s="19" t="str">
        <f>Gesamtliste!J14</f>
        <v>D</v>
      </c>
      <c r="H13" s="19" t="str">
        <f>Gesamtliste!K14</f>
        <v>liberal</v>
      </c>
      <c r="I13" s="21" t="str">
        <f>Gesamtliste!R14</f>
        <v>16.07.1855</v>
      </c>
      <c r="J13" s="21" t="str">
        <f>Gesamtliste!S14</f>
        <v>31.12.1875</v>
      </c>
      <c r="K13" s="19">
        <f>Gesamtliste!T14</f>
        <v>7474</v>
      </c>
      <c r="L13" s="8" t="str">
        <f>Gesamtliste!H14</f>
        <v>Mann</v>
      </c>
      <c r="M13" s="8" t="s">
        <v>1341</v>
      </c>
    </row>
    <row r="14" spans="1:16">
      <c r="A14" s="19">
        <f>Gesamtliste!A15</f>
        <v>11</v>
      </c>
      <c r="B14" s="9" t="str">
        <f>Gesamtliste!B15</f>
        <v>Pioda, Giovanni Battista</v>
      </c>
      <c r="C14" s="19" t="str">
        <f>Gesamtliste!D15</f>
        <v>FDP</v>
      </c>
      <c r="D14" s="19" t="str">
        <f>Gesamtliste!E15</f>
        <v>TI</v>
      </c>
      <c r="E14" s="19" t="str">
        <f>Gesamtliste!G15</f>
        <v>7. Tessin</v>
      </c>
      <c r="F14" s="19" t="str">
        <f>Gesamtliste!I15</f>
        <v>katholisch</v>
      </c>
      <c r="G14" s="19" t="str">
        <f>Gesamtliste!J15</f>
        <v>I</v>
      </c>
      <c r="H14" s="19" t="str">
        <f>Gesamtliste!K15</f>
        <v>liberal</v>
      </c>
      <c r="I14" s="21" t="str">
        <f>Gesamtliste!R15</f>
        <v>30.07.1857</v>
      </c>
      <c r="J14" s="21" t="str">
        <f>Gesamtliste!S15</f>
        <v>26.01.1864</v>
      </c>
      <c r="K14" s="19">
        <f>Gesamtliste!T15</f>
        <v>2372</v>
      </c>
      <c r="L14" s="8" t="str">
        <f>Gesamtliste!H15</f>
        <v>Mann</v>
      </c>
      <c r="M14" s="8" t="s">
        <v>1341</v>
      </c>
    </row>
    <row r="15" spans="1:16">
      <c r="A15" s="19">
        <f>Gesamtliste!A16</f>
        <v>12</v>
      </c>
      <c r="B15" s="9" t="str">
        <f>Gesamtliste!B16</f>
        <v>Dubs, Jakob</v>
      </c>
      <c r="C15" s="19" t="str">
        <f>Gesamtliste!D16</f>
        <v>FDP</v>
      </c>
      <c r="D15" s="19" t="str">
        <f>Gesamtliste!E16</f>
        <v>ZH</v>
      </c>
      <c r="E15" s="19" t="str">
        <f>Gesamtliste!G16</f>
        <v>4. Zürich</v>
      </c>
      <c r="F15" s="19" t="str">
        <f>Gesamtliste!I16</f>
        <v>reformiert</v>
      </c>
      <c r="G15" s="19" t="str">
        <f>Gesamtliste!J16</f>
        <v>D</v>
      </c>
      <c r="H15" s="19" t="str">
        <f>Gesamtliste!K16</f>
        <v>radikal (später liberal)</v>
      </c>
      <c r="I15" s="21" t="str">
        <f>Gesamtliste!R16</f>
        <v>30.07.1861</v>
      </c>
      <c r="J15" s="21" t="str">
        <f>Gesamtliste!S16</f>
        <v>28.05.1872</v>
      </c>
      <c r="K15" s="19">
        <f>Gesamtliste!T16</f>
        <v>3956</v>
      </c>
      <c r="L15" s="8" t="str">
        <f>Gesamtliste!H16</f>
        <v>Mann</v>
      </c>
      <c r="M15" s="8" t="s">
        <v>1340</v>
      </c>
    </row>
    <row r="16" spans="1:16">
      <c r="A16" s="19">
        <f>Gesamtliste!A17</f>
        <v>13</v>
      </c>
      <c r="B16" s="9" t="str">
        <f>Gesamtliste!B17</f>
        <v>Schenk, Carl</v>
      </c>
      <c r="C16" s="19" t="str">
        <f>Gesamtliste!D17</f>
        <v>FDP</v>
      </c>
      <c r="D16" s="19" t="str">
        <f>Gesamtliste!E17</f>
        <v>BE</v>
      </c>
      <c r="E16" s="19" t="str">
        <f>Gesamtliste!G17</f>
        <v>2. Espace Mittelland</v>
      </c>
      <c r="F16" s="19" t="str">
        <f>Gesamtliste!I17</f>
        <v>reformiert</v>
      </c>
      <c r="G16" s="19" t="str">
        <f>Gesamtliste!J17</f>
        <v>D</v>
      </c>
      <c r="H16" s="19" t="str">
        <f>Gesamtliste!K17</f>
        <v>radikal</v>
      </c>
      <c r="I16" s="21" t="str">
        <f>Gesamtliste!R17</f>
        <v>01.01.1864</v>
      </c>
      <c r="J16" s="21" t="str">
        <f>Gesamtliste!S17</f>
        <v>18.07.1895</v>
      </c>
      <c r="K16" s="19">
        <f>Gesamtliste!T17</f>
        <v>11522</v>
      </c>
      <c r="L16" s="8" t="str">
        <f>Gesamtliste!H17</f>
        <v>Mann</v>
      </c>
      <c r="M16" s="8" t="s">
        <v>1341</v>
      </c>
    </row>
    <row r="17" spans="1:13">
      <c r="A17" s="19">
        <f>Gesamtliste!A18</f>
        <v>14</v>
      </c>
      <c r="B17" s="9" t="str">
        <f>Gesamtliste!B18</f>
        <v>Challet-Venel, Jean-Jacques</v>
      </c>
      <c r="C17" s="19" t="str">
        <f>Gesamtliste!D18</f>
        <v>FDP</v>
      </c>
      <c r="D17" s="19" t="str">
        <f>Gesamtliste!E18</f>
        <v>GE</v>
      </c>
      <c r="E17" s="19" t="str">
        <f>Gesamtliste!G18</f>
        <v>1. Genferseeregion</v>
      </c>
      <c r="F17" s="19" t="str">
        <f>Gesamtliste!I18</f>
        <v>reformiert</v>
      </c>
      <c r="G17" s="19" t="str">
        <f>Gesamtliste!J18</f>
        <v>F</v>
      </c>
      <c r="H17" s="19" t="str">
        <f>Gesamtliste!K18</f>
        <v>radikal</v>
      </c>
      <c r="I17" s="21" t="str">
        <f>Gesamtliste!R18</f>
        <v>12.07.1864</v>
      </c>
      <c r="J17" s="21" t="str">
        <f>Gesamtliste!S18</f>
        <v>31.12.1872</v>
      </c>
      <c r="K17" s="19">
        <f>Gesamtliste!T18</f>
        <v>3095</v>
      </c>
      <c r="L17" s="8" t="str">
        <f>Gesamtliste!H18</f>
        <v>Mann</v>
      </c>
      <c r="M17" s="8" t="s">
        <v>1342</v>
      </c>
    </row>
    <row r="18" spans="1:13">
      <c r="A18" s="19">
        <f>Gesamtliste!A19</f>
        <v>15</v>
      </c>
      <c r="B18" s="9" t="str">
        <f>Gesamtliste!B19</f>
        <v>Welti, Emil</v>
      </c>
      <c r="C18" s="19" t="str">
        <f>Gesamtliste!D19</f>
        <v>FDP</v>
      </c>
      <c r="D18" s="19" t="str">
        <f>Gesamtliste!E19</f>
        <v>AG</v>
      </c>
      <c r="E18" s="19" t="str">
        <f>Gesamtliste!G19</f>
        <v>3. Nordwestschweiz</v>
      </c>
      <c r="F18" s="19" t="str">
        <f>Gesamtliste!I19</f>
        <v>reformiert</v>
      </c>
      <c r="G18" s="19" t="str">
        <f>Gesamtliste!J19</f>
        <v>D</v>
      </c>
      <c r="H18" s="19" t="str">
        <f>Gesamtliste!K19</f>
        <v>liberal</v>
      </c>
      <c r="I18" s="21" t="str">
        <f>Gesamtliste!R19</f>
        <v>01.01.1867</v>
      </c>
      <c r="J18" s="21" t="str">
        <f>Gesamtliste!S19</f>
        <v>31.12.1891</v>
      </c>
      <c r="K18" s="19">
        <f>Gesamtliste!T19</f>
        <v>9131</v>
      </c>
      <c r="L18" s="8" t="str">
        <f>Gesamtliste!H19</f>
        <v>Mann</v>
      </c>
      <c r="M18" s="8" t="s">
        <v>1341</v>
      </c>
    </row>
    <row r="19" spans="1:13">
      <c r="A19" s="19">
        <f>Gesamtliste!A20</f>
        <v>16</v>
      </c>
      <c r="B19" s="9" t="str">
        <f>Gesamtliste!B20</f>
        <v>Ruffy, Victor</v>
      </c>
      <c r="C19" s="19" t="str">
        <f>Gesamtliste!D20</f>
        <v>FDP</v>
      </c>
      <c r="D19" s="19" t="str">
        <f>Gesamtliste!E20</f>
        <v>VD</v>
      </c>
      <c r="E19" s="19" t="str">
        <f>Gesamtliste!G20</f>
        <v>1. Genferseeregion</v>
      </c>
      <c r="F19" s="19" t="str">
        <f>Gesamtliste!I20</f>
        <v>reformiert</v>
      </c>
      <c r="G19" s="19" t="str">
        <f>Gesamtliste!J20</f>
        <v>F</v>
      </c>
      <c r="H19" s="19" t="str">
        <f>Gesamtliste!K20</f>
        <v>radikal</v>
      </c>
      <c r="I19" s="21" t="str">
        <f>Gesamtliste!R20</f>
        <v>06.12.1867</v>
      </c>
      <c r="J19" s="21" t="str">
        <f>Gesamtliste!S20</f>
        <v>29.12.1869</v>
      </c>
      <c r="K19" s="19">
        <f>Gesamtliste!T20</f>
        <v>755</v>
      </c>
      <c r="L19" s="8" t="str">
        <f>Gesamtliste!H20</f>
        <v>Mann</v>
      </c>
      <c r="M19" s="8" t="s">
        <v>1341</v>
      </c>
    </row>
    <row r="20" spans="1:13">
      <c r="A20" s="19">
        <f>Gesamtliste!A21</f>
        <v>17</v>
      </c>
      <c r="B20" s="9" t="str">
        <f>Gesamtliste!B21</f>
        <v>Ceresole, Paul</v>
      </c>
      <c r="C20" s="19" t="str">
        <f>Gesamtliste!D21</f>
        <v>FDP</v>
      </c>
      <c r="D20" s="19" t="str">
        <f>Gesamtliste!E21</f>
        <v>VD</v>
      </c>
      <c r="E20" s="19" t="str">
        <f>Gesamtliste!G21</f>
        <v>1. Genferseeregion</v>
      </c>
      <c r="F20" s="19" t="str">
        <f>Gesamtliste!I21</f>
        <v>reformiert</v>
      </c>
      <c r="G20" s="19" t="str">
        <f>Gesamtliste!J21</f>
        <v>F</v>
      </c>
      <c r="H20" s="19" t="str">
        <f>Gesamtliste!K21</f>
        <v>liberal</v>
      </c>
      <c r="I20" s="21" t="str">
        <f>Gesamtliste!R21</f>
        <v>01.02.1870</v>
      </c>
      <c r="J20" s="21" t="str">
        <f>Gesamtliste!S21</f>
        <v>31.12.1875</v>
      </c>
      <c r="K20" s="19">
        <f>Gesamtliste!T21</f>
        <v>2160</v>
      </c>
      <c r="L20" s="8" t="str">
        <f>Gesamtliste!H21</f>
        <v>Mann</v>
      </c>
      <c r="M20" s="8" t="s">
        <v>1340</v>
      </c>
    </row>
    <row r="21" spans="1:13">
      <c r="A21" s="19">
        <f>Gesamtliste!A22</f>
        <v>18</v>
      </c>
      <c r="B21" s="9" t="str">
        <f>Gesamtliste!B22</f>
        <v>Scherer, Johann Jakob</v>
      </c>
      <c r="C21" s="19" t="str">
        <f>Gesamtliste!D22</f>
        <v>FDP</v>
      </c>
      <c r="D21" s="19" t="str">
        <f>Gesamtliste!E22</f>
        <v>ZH</v>
      </c>
      <c r="E21" s="19" t="str">
        <f>Gesamtliste!G22</f>
        <v>4. Zürich</v>
      </c>
      <c r="F21" s="19" t="str">
        <f>Gesamtliste!I22</f>
        <v>reformiert</v>
      </c>
      <c r="G21" s="19" t="str">
        <f>Gesamtliste!J22</f>
        <v>D</v>
      </c>
      <c r="H21" s="19" t="str">
        <f>Gesamtliste!K22</f>
        <v>demokratisch</v>
      </c>
      <c r="I21" s="21" t="str">
        <f>Gesamtliste!R22</f>
        <v>12.07.1872</v>
      </c>
      <c r="J21" s="21" t="str">
        <f>Gesamtliste!S22</f>
        <v>23.12.1878</v>
      </c>
      <c r="K21" s="19">
        <f>Gesamtliste!T22</f>
        <v>2356</v>
      </c>
      <c r="L21" s="8" t="str">
        <f>Gesamtliste!H22</f>
        <v>Mann</v>
      </c>
      <c r="M21" s="8" t="s">
        <v>1341</v>
      </c>
    </row>
    <row r="22" spans="1:13">
      <c r="A22" s="19">
        <f>Gesamtliste!A23</f>
        <v>19</v>
      </c>
      <c r="B22" s="9" t="str">
        <f>Gesamtliste!B23</f>
        <v>Borel, Eugène</v>
      </c>
      <c r="C22" s="19" t="str">
        <f>Gesamtliste!D23</f>
        <v>FDP</v>
      </c>
      <c r="D22" s="19" t="str">
        <f>Gesamtliste!E23</f>
        <v>NE</v>
      </c>
      <c r="E22" s="19" t="str">
        <f>Gesamtliste!G23</f>
        <v>2. Espace Mittelland</v>
      </c>
      <c r="F22" s="19" t="str">
        <f>Gesamtliste!I23</f>
        <v>reformiert</v>
      </c>
      <c r="G22" s="19" t="str">
        <f>Gesamtliste!J23</f>
        <v>F</v>
      </c>
      <c r="H22" s="19" t="str">
        <f>Gesamtliste!K23</f>
        <v>radikal</v>
      </c>
      <c r="I22" s="21" t="str">
        <f>Gesamtliste!R23</f>
        <v>01.01.1873</v>
      </c>
      <c r="J22" s="21" t="str">
        <f>Gesamtliste!S23</f>
        <v>31.12.1875</v>
      </c>
      <c r="K22" s="19">
        <f>Gesamtliste!T23</f>
        <v>1095</v>
      </c>
      <c r="L22" s="8" t="str">
        <f>Gesamtliste!H23</f>
        <v>Mann</v>
      </c>
      <c r="M22" s="8" t="s">
        <v>1340</v>
      </c>
    </row>
    <row r="23" spans="1:13">
      <c r="A23" s="19">
        <f>Gesamtliste!A24</f>
        <v>20</v>
      </c>
      <c r="B23" s="9" t="str">
        <f>Gesamtliste!B24</f>
        <v>Heer, Joachim</v>
      </c>
      <c r="C23" s="19" t="str">
        <f>Gesamtliste!D24</f>
        <v>FDP</v>
      </c>
      <c r="D23" s="19" t="str">
        <f>Gesamtliste!E24</f>
        <v>GL</v>
      </c>
      <c r="E23" s="19" t="str">
        <f>Gesamtliste!G24</f>
        <v>5. Ostschweiz</v>
      </c>
      <c r="F23" s="19" t="str">
        <f>Gesamtliste!I24</f>
        <v>reformiert</v>
      </c>
      <c r="G23" s="19" t="str">
        <f>Gesamtliste!J24</f>
        <v>D</v>
      </c>
      <c r="H23" s="19" t="str">
        <f>Gesamtliste!K24</f>
        <v>liberal</v>
      </c>
      <c r="I23" s="21" t="str">
        <f>Gesamtliste!R24</f>
        <v>01.01.1876</v>
      </c>
      <c r="J23" s="21" t="str">
        <f>Gesamtliste!S24</f>
        <v>28.12.1878</v>
      </c>
      <c r="K23" s="19">
        <f>Gesamtliste!T24</f>
        <v>1093</v>
      </c>
      <c r="L23" s="8" t="str">
        <f>Gesamtliste!H24</f>
        <v>Mann</v>
      </c>
      <c r="M23" s="8" t="s">
        <v>1342</v>
      </c>
    </row>
    <row r="24" spans="1:13">
      <c r="A24" s="19">
        <f>Gesamtliste!A25</f>
        <v>21</v>
      </c>
      <c r="B24" s="9" t="str">
        <f>Gesamtliste!B25</f>
        <v>Anderwert, Fridolin</v>
      </c>
      <c r="C24" s="19" t="str">
        <f>Gesamtliste!D25</f>
        <v>FDP</v>
      </c>
      <c r="D24" s="19" t="str">
        <f>Gesamtliste!E25</f>
        <v>TG</v>
      </c>
      <c r="E24" s="19" t="str">
        <f>Gesamtliste!G25</f>
        <v>5. Ostschweiz</v>
      </c>
      <c r="F24" s="19" t="str">
        <f>Gesamtliste!I25</f>
        <v>katholisch (1871 christkatholisch)</v>
      </c>
      <c r="G24" s="19" t="str">
        <f>Gesamtliste!J25</f>
        <v>D</v>
      </c>
      <c r="H24" s="19" t="str">
        <f>Gesamtliste!K25</f>
        <v>radikal</v>
      </c>
      <c r="I24" s="21" t="str">
        <f>Gesamtliste!R25</f>
        <v>01.01.1876</v>
      </c>
      <c r="J24" s="21" t="str">
        <f>Gesamtliste!S25</f>
        <v>25.12.1880</v>
      </c>
      <c r="K24" s="19">
        <f>Gesamtliste!T25</f>
        <v>1821</v>
      </c>
      <c r="L24" s="8" t="str">
        <f>Gesamtliste!H25</f>
        <v>Mann</v>
      </c>
      <c r="M24" s="8" t="s">
        <v>1341</v>
      </c>
    </row>
    <row r="25" spans="1:13">
      <c r="A25" s="19">
        <f>Gesamtliste!A26</f>
        <v>22</v>
      </c>
      <c r="B25" s="9" t="str">
        <f>Gesamtliste!B26</f>
        <v>Hammer, Bernhard</v>
      </c>
      <c r="C25" s="19" t="str">
        <f>Gesamtliste!D26</f>
        <v>FDP</v>
      </c>
      <c r="D25" s="19" t="str">
        <f>Gesamtliste!E26</f>
        <v>SO</v>
      </c>
      <c r="E25" s="19" t="str">
        <f>Gesamtliste!G26</f>
        <v>2. Espace Mittelland</v>
      </c>
      <c r="F25" s="19" t="str">
        <f>Gesamtliste!I26</f>
        <v>katholisch</v>
      </c>
      <c r="G25" s="19" t="str">
        <f>Gesamtliste!J26</f>
        <v>D</v>
      </c>
      <c r="H25" s="19" t="str">
        <f>Gesamtliste!K26</f>
        <v>liberal</v>
      </c>
      <c r="I25" s="21" t="str">
        <f>Gesamtliste!R26</f>
        <v>01.01.1876</v>
      </c>
      <c r="J25" s="21" t="str">
        <f>Gesamtliste!S26</f>
        <v>31.12.1890</v>
      </c>
      <c r="K25" s="19">
        <f>Gesamtliste!T26</f>
        <v>5479</v>
      </c>
      <c r="L25" s="8" t="str">
        <f>Gesamtliste!H26</f>
        <v>Mann</v>
      </c>
      <c r="M25" s="8" t="s">
        <v>1342</v>
      </c>
    </row>
    <row r="26" spans="1:13">
      <c r="A26" s="19">
        <f>Gesamtliste!A27</f>
        <v>23</v>
      </c>
      <c r="B26" s="9" t="str">
        <f>Gesamtliste!B27</f>
        <v>Droz, Numa</v>
      </c>
      <c r="C26" s="19" t="str">
        <f>Gesamtliste!D27</f>
        <v>FDP</v>
      </c>
      <c r="D26" s="19" t="str">
        <f>Gesamtliste!E27</f>
        <v>NE</v>
      </c>
      <c r="E26" s="19" t="str">
        <f>Gesamtliste!G27</f>
        <v>2. Espace Mittelland</v>
      </c>
      <c r="F26" s="19" t="str">
        <f>Gesamtliste!I27</f>
        <v>reformiert</v>
      </c>
      <c r="G26" s="19" t="str">
        <f>Gesamtliste!J27</f>
        <v>F</v>
      </c>
      <c r="H26" s="19" t="str">
        <f>Gesamtliste!K27</f>
        <v>radikal</v>
      </c>
      <c r="I26" s="21" t="str">
        <f>Gesamtliste!R27</f>
        <v>01.01.1876</v>
      </c>
      <c r="J26" s="21" t="str">
        <f>Gesamtliste!S27</f>
        <v>31.12.1892</v>
      </c>
      <c r="K26" s="19">
        <f>Gesamtliste!T27</f>
        <v>6210</v>
      </c>
      <c r="L26" s="8" t="str">
        <f>Gesamtliste!H27</f>
        <v>Mann</v>
      </c>
      <c r="M26" s="8" t="s">
        <v>1340</v>
      </c>
    </row>
    <row r="27" spans="1:13">
      <c r="A27" s="19">
        <f>Gesamtliste!A28</f>
        <v>24</v>
      </c>
      <c r="B27" s="9" t="str">
        <f>Gesamtliste!B28</f>
        <v>Bavier, Simeon</v>
      </c>
      <c r="C27" s="19" t="str">
        <f>Gesamtliste!D28</f>
        <v>FDP</v>
      </c>
      <c r="D27" s="19" t="str">
        <f>Gesamtliste!E28</f>
        <v>GR</v>
      </c>
      <c r="E27" s="19" t="str">
        <f>Gesamtliste!G28</f>
        <v>5. Ostschweiz</v>
      </c>
      <c r="F27" s="19" t="str">
        <f>Gesamtliste!I28</f>
        <v>reformiert</v>
      </c>
      <c r="G27" s="19" t="str">
        <f>Gesamtliste!J28</f>
        <v>D</v>
      </c>
      <c r="H27" s="19" t="str">
        <f>Gesamtliste!K28</f>
        <v>liberal</v>
      </c>
      <c r="I27" s="21" t="str">
        <f>Gesamtliste!R28</f>
        <v>29.12.1878</v>
      </c>
      <c r="J27" s="21" t="str">
        <f>Gesamtliste!S28</f>
        <v>05.01.1883</v>
      </c>
      <c r="K27" s="19">
        <f>Gesamtliste!T28</f>
        <v>1469</v>
      </c>
      <c r="L27" s="8" t="str">
        <f>Gesamtliste!H28</f>
        <v>Mann</v>
      </c>
      <c r="M27" s="8" t="s">
        <v>1342</v>
      </c>
    </row>
    <row r="28" spans="1:13">
      <c r="A28" s="19">
        <f>Gesamtliste!A29</f>
        <v>25</v>
      </c>
      <c r="B28" s="9" t="str">
        <f>Gesamtliste!B29</f>
        <v>Hertenstein, Wilhelm</v>
      </c>
      <c r="C28" s="19" t="str">
        <f>Gesamtliste!D29</f>
        <v>FDP</v>
      </c>
      <c r="D28" s="19" t="str">
        <f>Gesamtliste!E29</f>
        <v>ZH</v>
      </c>
      <c r="E28" s="19" t="str">
        <f>Gesamtliste!G29</f>
        <v>4. Zürich</v>
      </c>
      <c r="F28" s="19" t="str">
        <f>Gesamtliste!I29</f>
        <v>reformiert</v>
      </c>
      <c r="G28" s="19" t="str">
        <f>Gesamtliste!J29</f>
        <v>D</v>
      </c>
      <c r="H28" s="19" t="str">
        <f>Gesamtliste!K29</f>
        <v>liberal</v>
      </c>
      <c r="I28" s="21" t="str">
        <f>Gesamtliste!R29</f>
        <v>21.03.1879</v>
      </c>
      <c r="J28" s="21" t="str">
        <f>Gesamtliste!S29</f>
        <v>27.11.1888</v>
      </c>
      <c r="K28" s="19">
        <f>Gesamtliste!T29</f>
        <v>3540</v>
      </c>
      <c r="L28" s="8" t="str">
        <f>Gesamtliste!H29</f>
        <v>Mann</v>
      </c>
      <c r="M28" s="8" t="s">
        <v>1342</v>
      </c>
    </row>
    <row r="29" spans="1:13">
      <c r="A29" s="19">
        <f>Gesamtliste!A30</f>
        <v>26</v>
      </c>
      <c r="B29" s="9" t="str">
        <f>Gesamtliste!B30</f>
        <v>Ruchonnet, Louis</v>
      </c>
      <c r="C29" s="19" t="str">
        <f>Gesamtliste!D30</f>
        <v>FDP</v>
      </c>
      <c r="D29" s="19" t="str">
        <f>Gesamtliste!E30</f>
        <v>VD</v>
      </c>
      <c r="E29" s="19" t="str">
        <f>Gesamtliste!G30</f>
        <v>1. Genferseeregion</v>
      </c>
      <c r="F29" s="19" t="str">
        <f>Gesamtliste!I30</f>
        <v>reformiert</v>
      </c>
      <c r="G29" s="19" t="str">
        <f>Gesamtliste!J30</f>
        <v>F</v>
      </c>
      <c r="H29" s="19" t="str">
        <f>Gesamtliste!K30</f>
        <v>radikal</v>
      </c>
      <c r="I29" s="21" t="str">
        <f>Gesamtliste!R30</f>
        <v>03.03.1881</v>
      </c>
      <c r="J29" s="21" t="str">
        <f>Gesamtliste!S30</f>
        <v>14.09.1893</v>
      </c>
      <c r="K29" s="19">
        <f>Gesamtliste!T30</f>
        <v>4579</v>
      </c>
      <c r="L29" s="8" t="str">
        <f>Gesamtliste!H30</f>
        <v>Mann</v>
      </c>
      <c r="M29" s="8" t="s">
        <v>1341</v>
      </c>
    </row>
    <row r="30" spans="1:13">
      <c r="A30" s="19">
        <f>Gesamtliste!A31</f>
        <v>27</v>
      </c>
      <c r="B30" s="9" t="str">
        <f>Gesamtliste!B31</f>
        <v>Deucher, Adolf</v>
      </c>
      <c r="C30" s="19" t="str">
        <f>Gesamtliste!D31</f>
        <v>FDP</v>
      </c>
      <c r="D30" s="19" t="str">
        <f>Gesamtliste!E31</f>
        <v>TG</v>
      </c>
      <c r="E30" s="19" t="str">
        <f>Gesamtliste!G31</f>
        <v>5. Ostschweiz</v>
      </c>
      <c r="F30" s="19" t="str">
        <f>Gesamtliste!I31</f>
        <v>katholisch</v>
      </c>
      <c r="G30" s="19" t="str">
        <f>Gesamtliste!J31</f>
        <v>D</v>
      </c>
      <c r="H30" s="19" t="str">
        <f>Gesamtliste!K31</f>
        <v>radikal</v>
      </c>
      <c r="I30" s="21" t="str">
        <f>Gesamtliste!R31</f>
        <v>23.04.1883</v>
      </c>
      <c r="J30" s="21">
        <f>Gesamtliste!S31</f>
        <v>3113</v>
      </c>
      <c r="K30" s="19">
        <f>Gesamtliste!T31</f>
        <v>10672</v>
      </c>
      <c r="L30" s="8" t="str">
        <f>Gesamtliste!H31</f>
        <v>Mann</v>
      </c>
      <c r="M30" s="8" t="s">
        <v>1342</v>
      </c>
    </row>
    <row r="31" spans="1:13">
      <c r="A31" s="19">
        <f>Gesamtliste!A32</f>
        <v>28</v>
      </c>
      <c r="B31" s="9" t="str">
        <f>Gesamtliste!B32</f>
        <v>Hauser, Walter</v>
      </c>
      <c r="C31" s="19" t="str">
        <f>Gesamtliste!D32</f>
        <v>FDP</v>
      </c>
      <c r="D31" s="19" t="str">
        <f>Gesamtliste!E32</f>
        <v>ZH</v>
      </c>
      <c r="E31" s="19" t="str">
        <f>Gesamtliste!G32</f>
        <v>4. Zürich</v>
      </c>
      <c r="F31" s="19" t="str">
        <f>Gesamtliste!I32</f>
        <v>reformiert</v>
      </c>
      <c r="G31" s="19" t="str">
        <f>Gesamtliste!J32</f>
        <v>D</v>
      </c>
      <c r="H31" s="19" t="str">
        <f>Gesamtliste!K32</f>
        <v>demokratisch</v>
      </c>
      <c r="I31" s="21" t="str">
        <f>Gesamtliste!R32</f>
        <v>13.12.1888</v>
      </c>
      <c r="J31" s="21" t="str">
        <f>Gesamtliste!S32</f>
        <v>22.10.1902</v>
      </c>
      <c r="K31" s="19">
        <f>Gesamtliste!T32</f>
        <v>5062</v>
      </c>
      <c r="L31" s="8" t="str">
        <f>Gesamtliste!H32</f>
        <v>Mann</v>
      </c>
      <c r="M31" s="8" t="s">
        <v>1342</v>
      </c>
    </row>
    <row r="32" spans="1:13">
      <c r="A32" s="19">
        <f>Gesamtliste!A33</f>
        <v>29</v>
      </c>
      <c r="B32" s="9" t="str">
        <f>Gesamtliste!B33</f>
        <v>Frey, Emil</v>
      </c>
      <c r="C32" s="19" t="str">
        <f>Gesamtliste!D33</f>
        <v>FDP</v>
      </c>
      <c r="D32" s="19" t="str">
        <f>Gesamtliste!E33</f>
        <v>BL</v>
      </c>
      <c r="E32" s="19" t="str">
        <f>Gesamtliste!G33</f>
        <v>3. Nordwestschweiz</v>
      </c>
      <c r="F32" s="19" t="str">
        <f>Gesamtliste!I33</f>
        <v>reformiert</v>
      </c>
      <c r="G32" s="19" t="str">
        <f>Gesamtliste!J33</f>
        <v>D</v>
      </c>
      <c r="H32" s="19" t="str">
        <f>Gesamtliste!K33</f>
        <v>radikal</v>
      </c>
      <c r="I32" s="21" t="str">
        <f>Gesamtliste!R33</f>
        <v>01.01.1891</v>
      </c>
      <c r="J32" s="21" t="str">
        <f>Gesamtliste!S33</f>
        <v>31.03.1897</v>
      </c>
      <c r="K32" s="19">
        <f>Gesamtliste!T33</f>
        <v>2282</v>
      </c>
      <c r="L32" s="8" t="str">
        <f>Gesamtliste!H33</f>
        <v>Mann</v>
      </c>
      <c r="M32" s="8" t="s">
        <v>1342</v>
      </c>
    </row>
    <row r="33" spans="1:13">
      <c r="A33" s="19">
        <f>Gesamtliste!A34</f>
        <v>30</v>
      </c>
      <c r="B33" s="9" t="str">
        <f>Gesamtliste!B34</f>
        <v>Zemp, Joseph</v>
      </c>
      <c r="C33" s="19" t="str">
        <f>Gesamtliste!D34</f>
        <v>CVP</v>
      </c>
      <c r="D33" s="19" t="str">
        <f>Gesamtliste!E34</f>
        <v>LU</v>
      </c>
      <c r="E33" s="19" t="str">
        <f>Gesamtliste!G34</f>
        <v>6. Zentralschweiz</v>
      </c>
      <c r="F33" s="19" t="str">
        <f>Gesamtliste!I34</f>
        <v>katholisch</v>
      </c>
      <c r="G33" s="19" t="str">
        <f>Gesamtliste!J34</f>
        <v>D</v>
      </c>
      <c r="H33" s="19" t="str">
        <f>Gesamtliste!K34</f>
        <v>katholisch-konservativ</v>
      </c>
      <c r="I33" s="21" t="str">
        <f>Gesamtliste!R34</f>
        <v>01.01.1892</v>
      </c>
      <c r="J33" s="21">
        <f>Gesamtliste!S34</f>
        <v>1629</v>
      </c>
      <c r="K33" s="19">
        <f>Gesamtliste!T34</f>
        <v>6013</v>
      </c>
      <c r="L33" s="8" t="str">
        <f>Gesamtliste!H34</f>
        <v>Mann</v>
      </c>
      <c r="M33" s="8" t="s">
        <v>1342</v>
      </c>
    </row>
    <row r="34" spans="1:13">
      <c r="A34" s="19">
        <f>Gesamtliste!A35</f>
        <v>31</v>
      </c>
      <c r="B34" s="9" t="str">
        <f>Gesamtliste!B35</f>
        <v>Lachenal, Adrien</v>
      </c>
      <c r="C34" s="19" t="str">
        <f>Gesamtliste!D35</f>
        <v>FDP</v>
      </c>
      <c r="D34" s="19" t="str">
        <f>Gesamtliste!E35</f>
        <v>GE</v>
      </c>
      <c r="E34" s="19" t="str">
        <f>Gesamtliste!G35</f>
        <v>1. Genferseeregion</v>
      </c>
      <c r="F34" s="19" t="str">
        <f>Gesamtliste!I35</f>
        <v>katholisch</v>
      </c>
      <c r="G34" s="19" t="str">
        <f>Gesamtliste!J35</f>
        <v>F</v>
      </c>
      <c r="H34" s="19" t="str">
        <f>Gesamtliste!K35</f>
        <v>radikal</v>
      </c>
      <c r="I34" s="21" t="str">
        <f>Gesamtliste!R35</f>
        <v>01.01.1893</v>
      </c>
      <c r="J34" s="21" t="str">
        <f>Gesamtliste!S35</f>
        <v>31.12.1899</v>
      </c>
      <c r="K34" s="19">
        <f>Gesamtliste!T35</f>
        <v>2556</v>
      </c>
      <c r="L34" s="8" t="str">
        <f>Gesamtliste!H35</f>
        <v>Mann</v>
      </c>
      <c r="M34" s="8" t="s">
        <v>1341</v>
      </c>
    </row>
    <row r="35" spans="1:13">
      <c r="A35" s="19">
        <f>Gesamtliste!A36</f>
        <v>32</v>
      </c>
      <c r="B35" s="9" t="str">
        <f>Gesamtliste!B36</f>
        <v>Ruffy, Eugène</v>
      </c>
      <c r="C35" s="19" t="str">
        <f>Gesamtliste!D36</f>
        <v>FDP</v>
      </c>
      <c r="D35" s="19" t="str">
        <f>Gesamtliste!E36</f>
        <v>VD</v>
      </c>
      <c r="E35" s="19" t="str">
        <f>Gesamtliste!G36</f>
        <v>1. Genferseeregion</v>
      </c>
      <c r="F35" s="19" t="str">
        <f>Gesamtliste!I36</f>
        <v>reformiert</v>
      </c>
      <c r="G35" s="19" t="str">
        <f>Gesamtliste!J36</f>
        <v>F</v>
      </c>
      <c r="H35" s="19" t="str">
        <f>Gesamtliste!K36</f>
        <v>radikal</v>
      </c>
      <c r="I35" s="21" t="str">
        <f>Gesamtliste!R36</f>
        <v>14.12.1893</v>
      </c>
      <c r="J35" s="21" t="str">
        <f>Gesamtliste!S36</f>
        <v>31.10.1899</v>
      </c>
      <c r="K35" s="19">
        <f>Gesamtliste!T36</f>
        <v>2148</v>
      </c>
      <c r="L35" s="8" t="str">
        <f>Gesamtliste!H36</f>
        <v>Mann</v>
      </c>
      <c r="M35" s="8" t="s">
        <v>1340</v>
      </c>
    </row>
    <row r="36" spans="1:13">
      <c r="A36" s="19">
        <f>Gesamtliste!A37</f>
        <v>33</v>
      </c>
      <c r="B36" s="9" t="str">
        <f>Gesamtliste!B37</f>
        <v>Müller, Eduard</v>
      </c>
      <c r="C36" s="19" t="str">
        <f>Gesamtliste!D37</f>
        <v>FDP</v>
      </c>
      <c r="D36" s="19" t="str">
        <f>Gesamtliste!E37</f>
        <v>BE</v>
      </c>
      <c r="E36" s="19" t="str">
        <f>Gesamtliste!G37</f>
        <v>2. Espace Mittelland</v>
      </c>
      <c r="F36" s="19" t="str">
        <f>Gesamtliste!I37</f>
        <v>reformiert (später ausgetreten)</v>
      </c>
      <c r="G36" s="19" t="str">
        <f>Gesamtliste!J37</f>
        <v>D</v>
      </c>
      <c r="H36" s="19" t="str">
        <f>Gesamtliste!K37</f>
        <v>FDP</v>
      </c>
      <c r="I36" s="21" t="str">
        <f>Gesamtliste!R37</f>
        <v>16.08.1895</v>
      </c>
      <c r="J36" s="21">
        <f>Gesamtliste!S37</f>
        <v>5791</v>
      </c>
      <c r="K36" s="19">
        <f>Gesamtliste!T37</f>
        <v>8852</v>
      </c>
      <c r="L36" s="8" t="str">
        <f>Gesamtliste!H37</f>
        <v>Mann</v>
      </c>
      <c r="M36" s="8" t="s">
        <v>1341</v>
      </c>
    </row>
    <row r="37" spans="1:13">
      <c r="A37" s="19">
        <f>Gesamtliste!A38</f>
        <v>34</v>
      </c>
      <c r="B37" s="9" t="str">
        <f>Gesamtliste!B38</f>
        <v>Brenner, Ernst</v>
      </c>
      <c r="C37" s="19" t="str">
        <f>Gesamtliste!D38</f>
        <v>FDP</v>
      </c>
      <c r="D37" s="19" t="str">
        <f>Gesamtliste!E38</f>
        <v xml:space="preserve">BS </v>
      </c>
      <c r="E37" s="19" t="str">
        <f>Gesamtliste!G38</f>
        <v>3. Nordwestschweiz</v>
      </c>
      <c r="F37" s="19" t="str">
        <f>Gesamtliste!I38</f>
        <v>reformiert</v>
      </c>
      <c r="G37" s="19" t="str">
        <f>Gesamtliste!J38</f>
        <v>D</v>
      </c>
      <c r="H37" s="19" t="str">
        <f>Gesamtliste!K38</f>
        <v>radikal</v>
      </c>
      <c r="I37" s="21" t="str">
        <f>Gesamtliste!R38</f>
        <v>01.04.1897</v>
      </c>
      <c r="J37" s="21">
        <f>Gesamtliste!S38</f>
        <v>2626</v>
      </c>
      <c r="K37" s="19">
        <f>Gesamtliste!T38</f>
        <v>5093</v>
      </c>
      <c r="L37" s="8" t="str">
        <f>Gesamtliste!H38</f>
        <v>Mann</v>
      </c>
      <c r="M37" s="8" t="s">
        <v>1341</v>
      </c>
    </row>
    <row r="38" spans="1:13">
      <c r="A38" s="19">
        <f>Gesamtliste!A39</f>
        <v>35</v>
      </c>
      <c r="B38" s="9" t="str">
        <f>Gesamtliste!B39</f>
        <v>Comtesse, Robert</v>
      </c>
      <c r="C38" s="19" t="str">
        <f>Gesamtliste!D39</f>
        <v>FDP</v>
      </c>
      <c r="D38" s="19" t="str">
        <f>Gesamtliste!E39</f>
        <v>NE</v>
      </c>
      <c r="E38" s="19" t="str">
        <f>Gesamtliste!G39</f>
        <v>2. Espace Mittelland</v>
      </c>
      <c r="F38" s="19" t="str">
        <f>Gesamtliste!I39</f>
        <v>reformiert</v>
      </c>
      <c r="G38" s="19" t="str">
        <f>Gesamtliste!J39</f>
        <v>F</v>
      </c>
      <c r="H38" s="19" t="str">
        <f>Gesamtliste!K39</f>
        <v>radikal</v>
      </c>
      <c r="I38" s="21" t="str">
        <f>Gesamtliste!R39</f>
        <v>01.01.1900</v>
      </c>
      <c r="J38" s="21">
        <f>Gesamtliste!S39</f>
        <v>2985</v>
      </c>
      <c r="K38" s="19">
        <f>Gesamtliste!T39</f>
        <v>4447</v>
      </c>
      <c r="L38" s="8" t="str">
        <f>Gesamtliste!H39</f>
        <v>Mann</v>
      </c>
      <c r="M38" s="8" t="s">
        <v>1342</v>
      </c>
    </row>
    <row r="39" spans="1:13">
      <c r="A39" s="19">
        <f>Gesamtliste!A40</f>
        <v>36</v>
      </c>
      <c r="B39" s="9" t="str">
        <f>Gesamtliste!B40</f>
        <v>Ruchet, Marc-Emile</v>
      </c>
      <c r="C39" s="19" t="str">
        <f>Gesamtliste!D40</f>
        <v>FDP</v>
      </c>
      <c r="D39" s="19" t="str">
        <f>Gesamtliste!E40</f>
        <v>VD</v>
      </c>
      <c r="E39" s="19" t="str">
        <f>Gesamtliste!G40</f>
        <v>1. Genferseeregion</v>
      </c>
      <c r="F39" s="19" t="str">
        <f>Gesamtliste!I40</f>
        <v>reformiert</v>
      </c>
      <c r="G39" s="19" t="str">
        <f>Gesamtliste!J40</f>
        <v>F</v>
      </c>
      <c r="H39" s="19" t="str">
        <f>Gesamtliste!K40</f>
        <v>radikal</v>
      </c>
      <c r="I39" s="21" t="str">
        <f>Gesamtliste!R40</f>
        <v>14.12.1899</v>
      </c>
      <c r="J39" s="21">
        <f>Gesamtliste!S40</f>
        <v>3116</v>
      </c>
      <c r="K39" s="19">
        <f>Gesamtliste!T40</f>
        <v>4596</v>
      </c>
      <c r="L39" s="8" t="str">
        <f>Gesamtliste!H40</f>
        <v>Mann</v>
      </c>
      <c r="M39" s="8" t="s">
        <v>1341</v>
      </c>
    </row>
    <row r="40" spans="1:13">
      <c r="A40" s="19">
        <f>Gesamtliste!A41</f>
        <v>37</v>
      </c>
      <c r="B40" s="9" t="str">
        <f>Gesamtliste!B41</f>
        <v>Forrer, Ludwig</v>
      </c>
      <c r="C40" s="19" t="str">
        <f>Gesamtliste!D41</f>
        <v>FDP</v>
      </c>
      <c r="D40" s="19" t="str">
        <f>Gesamtliste!E41</f>
        <v>ZH</v>
      </c>
      <c r="E40" s="19" t="str">
        <f>Gesamtliste!G41</f>
        <v>4. Zürich</v>
      </c>
      <c r="F40" s="19" t="str">
        <f>Gesamtliste!I41</f>
        <v>reformiert</v>
      </c>
      <c r="G40" s="19" t="str">
        <f>Gesamtliste!J41</f>
        <v>D</v>
      </c>
      <c r="H40" s="19" t="str">
        <f>Gesamtliste!K41</f>
        <v>radikal</v>
      </c>
      <c r="I40" s="21" t="str">
        <f>Gesamtliste!R41</f>
        <v>11.12.1902</v>
      </c>
      <c r="J40" s="21">
        <f>Gesamtliste!S41</f>
        <v>5113</v>
      </c>
      <c r="K40" s="19">
        <f>Gesamtliste!T41</f>
        <v>5500</v>
      </c>
      <c r="L40" s="8" t="str">
        <f>Gesamtliste!H41</f>
        <v>Mann</v>
      </c>
      <c r="M40" s="8" t="s">
        <v>1342</v>
      </c>
    </row>
    <row r="41" spans="1:13">
      <c r="A41" s="19">
        <f>Gesamtliste!A42</f>
        <v>38</v>
      </c>
      <c r="B41" s="9" t="str">
        <f>Gesamtliste!B42</f>
        <v>Schobinger, Josef Anton</v>
      </c>
      <c r="C41" s="19" t="str">
        <f>Gesamtliste!D42</f>
        <v>CVP</v>
      </c>
      <c r="D41" s="19" t="str">
        <f>Gesamtliste!E42</f>
        <v>LU</v>
      </c>
      <c r="E41" s="19" t="str">
        <f>Gesamtliste!G42</f>
        <v>6. Zentralschweiz</v>
      </c>
      <c r="F41" s="19" t="str">
        <f>Gesamtliste!I42</f>
        <v>katholisch</v>
      </c>
      <c r="G41" s="19" t="str">
        <f>Gesamtliste!J42</f>
        <v>D</v>
      </c>
      <c r="H41" s="19" t="str">
        <f>Gesamtliste!K42</f>
        <v>katholisch-konservativ</v>
      </c>
      <c r="I41" s="21">
        <f>Gesamtliste!R42</f>
        <v>1629</v>
      </c>
      <c r="J41" s="21">
        <f>Gesamtliste!S42</f>
        <v>2887</v>
      </c>
      <c r="K41" s="19">
        <f>Gesamtliste!T42</f>
        <v>1258</v>
      </c>
      <c r="L41" s="8" t="str">
        <f>Gesamtliste!H42</f>
        <v>Mann</v>
      </c>
      <c r="M41" s="8" t="s">
        <v>1342</v>
      </c>
    </row>
    <row r="42" spans="1:13">
      <c r="A42" s="19">
        <f>Gesamtliste!A43</f>
        <v>39</v>
      </c>
      <c r="B42" s="9" t="str">
        <f>Gesamtliste!B43</f>
        <v>Hoffmann, Arthur</v>
      </c>
      <c r="C42" s="19" t="str">
        <f>Gesamtliste!D43</f>
        <v>FDP</v>
      </c>
      <c r="D42" s="19" t="str">
        <f>Gesamtliste!E43</f>
        <v>SG</v>
      </c>
      <c r="E42" s="19" t="str">
        <f>Gesamtliste!G43</f>
        <v>5. Ostschweiz</v>
      </c>
      <c r="F42" s="19" t="str">
        <f>Gesamtliste!I43</f>
        <v>reformiert</v>
      </c>
      <c r="G42" s="19" t="str">
        <f>Gesamtliste!J43</f>
        <v>D</v>
      </c>
      <c r="H42" s="19" t="str">
        <f>Gesamtliste!K43</f>
        <v>FDP</v>
      </c>
      <c r="I42" s="21">
        <f>Gesamtliste!R43</f>
        <v>2684</v>
      </c>
      <c r="J42" s="21">
        <f>Gesamtliste!S43</f>
        <v>4918</v>
      </c>
      <c r="K42" s="19">
        <f>Gesamtliste!T43</f>
        <v>2235</v>
      </c>
      <c r="L42" s="8" t="str">
        <f>Gesamtliste!H43</f>
        <v>Mann</v>
      </c>
      <c r="M42" s="8" t="s">
        <v>1342</v>
      </c>
    </row>
    <row r="43" spans="1:13">
      <c r="A43" s="19">
        <f>Gesamtliste!A44</f>
        <v>40</v>
      </c>
      <c r="B43" s="9" t="str">
        <f>Gesamtliste!B44</f>
        <v>Motta, Giuseppe</v>
      </c>
      <c r="C43" s="19" t="str">
        <f>Gesamtliste!D44</f>
        <v>CVP</v>
      </c>
      <c r="D43" s="19" t="str">
        <f>Gesamtliste!E44</f>
        <v>TI</v>
      </c>
      <c r="E43" s="19" t="str">
        <f>Gesamtliste!G44</f>
        <v>7. Tessin</v>
      </c>
      <c r="F43" s="19" t="str">
        <f>Gesamtliste!I44</f>
        <v>katholisch</v>
      </c>
      <c r="G43" s="19" t="str">
        <f>Gesamtliste!J44</f>
        <v>I</v>
      </c>
      <c r="H43" s="19" t="str">
        <f>Gesamtliste!K44</f>
        <v>katholisch-konservativ</v>
      </c>
      <c r="I43" s="21">
        <f>Gesamtliste!R44</f>
        <v>2904</v>
      </c>
      <c r="J43" s="21">
        <f>Gesamtliste!S44</f>
        <v>13171</v>
      </c>
      <c r="K43" s="19">
        <f>Gesamtliste!T44</f>
        <v>10268</v>
      </c>
      <c r="L43" s="8" t="str">
        <f>Gesamtliste!H44</f>
        <v>Mann</v>
      </c>
      <c r="M43" s="8" t="s">
        <v>1341</v>
      </c>
    </row>
    <row r="44" spans="1:13">
      <c r="A44" s="19">
        <f>Gesamtliste!A45</f>
        <v>41</v>
      </c>
      <c r="B44" s="9" t="str">
        <f>Gesamtliste!B45</f>
        <v>Perrier, Louis</v>
      </c>
      <c r="C44" s="19" t="str">
        <f>Gesamtliste!D45</f>
        <v>FDP</v>
      </c>
      <c r="D44" s="19" t="str">
        <f>Gesamtliste!E45</f>
        <v xml:space="preserve">NE </v>
      </c>
      <c r="E44" s="19" t="str">
        <f>Gesamtliste!G45</f>
        <v>2. Espace Mittelland</v>
      </c>
      <c r="F44" s="19" t="str">
        <f>Gesamtliste!I45</f>
        <v>reformiert</v>
      </c>
      <c r="G44" s="19" t="str">
        <f>Gesamtliste!J45</f>
        <v>F</v>
      </c>
      <c r="H44" s="19" t="str">
        <f>Gesamtliste!K45</f>
        <v>radikal</v>
      </c>
      <c r="I44" s="21">
        <f>Gesamtliste!R45</f>
        <v>2993</v>
      </c>
      <c r="J44" s="21">
        <f>Gesamtliste!S45</f>
        <v>3423</v>
      </c>
      <c r="K44" s="19">
        <f>Gesamtliste!T45</f>
        <v>431</v>
      </c>
      <c r="L44" s="8" t="str">
        <f>Gesamtliste!H45</f>
        <v>Mann</v>
      </c>
      <c r="M44" s="8" t="s">
        <v>1343</v>
      </c>
    </row>
    <row r="45" spans="1:13">
      <c r="A45" s="19">
        <f>Gesamtliste!A46</f>
        <v>42</v>
      </c>
      <c r="B45" s="9" t="str">
        <f>Gesamtliste!B46</f>
        <v>Decoppet, Camille</v>
      </c>
      <c r="C45" s="19" t="str">
        <f>Gesamtliste!D46</f>
        <v>FDP</v>
      </c>
      <c r="D45" s="19" t="str">
        <f>Gesamtliste!E46</f>
        <v>VD</v>
      </c>
      <c r="E45" s="19" t="str">
        <f>Gesamtliste!G46</f>
        <v>1. Genferseeregion</v>
      </c>
      <c r="F45" s="19" t="str">
        <f>Gesamtliste!I46</f>
        <v>reformiert</v>
      </c>
      <c r="G45" s="19" t="str">
        <f>Gesamtliste!J46</f>
        <v>F</v>
      </c>
      <c r="H45" s="19" t="str">
        <f>Gesamtliste!K46</f>
        <v>radikal</v>
      </c>
      <c r="I45" s="21">
        <f>Gesamtliste!R46</f>
        <v>3120</v>
      </c>
      <c r="J45" s="21">
        <f>Gesamtliste!S46</f>
        <v>5843</v>
      </c>
      <c r="K45" s="19">
        <f>Gesamtliste!T46</f>
        <v>2724</v>
      </c>
      <c r="L45" s="8" t="str">
        <f>Gesamtliste!H46</f>
        <v>Mann</v>
      </c>
      <c r="M45" s="8" t="s">
        <v>1342</v>
      </c>
    </row>
    <row r="46" spans="1:13">
      <c r="A46" s="19">
        <f>Gesamtliste!A47</f>
        <v>43</v>
      </c>
      <c r="B46" s="9" t="str">
        <f>Gesamtliste!B47</f>
        <v>Schulthess, Edmund</v>
      </c>
      <c r="C46" s="19" t="str">
        <f>Gesamtliste!D47</f>
        <v>FDP</v>
      </c>
      <c r="D46" s="19" t="str">
        <f>Gesamtliste!E47</f>
        <v>AG</v>
      </c>
      <c r="E46" s="19" t="str">
        <f>Gesamtliste!G47</f>
        <v>3. Nordwestschweiz</v>
      </c>
      <c r="F46" s="19" t="str">
        <f>Gesamtliste!I47</f>
        <v>reformiert</v>
      </c>
      <c r="G46" s="19" t="str">
        <f>Gesamtliste!J47</f>
        <v>D</v>
      </c>
      <c r="H46" s="19" t="str">
        <f>Gesamtliste!K47</f>
        <v>FDP</v>
      </c>
      <c r="I46" s="21">
        <f>Gesamtliste!R47</f>
        <v>3120</v>
      </c>
      <c r="J46" s="21">
        <f>Gesamtliste!S47</f>
        <v>11427</v>
      </c>
      <c r="K46" s="19">
        <f>Gesamtliste!T47</f>
        <v>8308</v>
      </c>
      <c r="L46" s="8" t="str">
        <f>Gesamtliste!H47</f>
        <v>Mann</v>
      </c>
      <c r="M46" s="8" t="s">
        <v>1341</v>
      </c>
    </row>
    <row r="47" spans="1:13">
      <c r="A47" s="19">
        <f>Gesamtliste!A48</f>
        <v>44</v>
      </c>
      <c r="B47" s="9" t="str">
        <f>Gesamtliste!B48</f>
        <v>Calonder, Felix-Louis</v>
      </c>
      <c r="C47" s="19" t="str">
        <f>Gesamtliste!D48</f>
        <v>FDP</v>
      </c>
      <c r="D47" s="19" t="str">
        <f>Gesamtliste!E48</f>
        <v>GR</v>
      </c>
      <c r="E47" s="19" t="str">
        <f>Gesamtliste!G48</f>
        <v>5. Ostschweiz</v>
      </c>
      <c r="F47" s="19" t="str">
        <f>Gesamtliste!I48</f>
        <v>reformiert</v>
      </c>
      <c r="G47" s="19" t="str">
        <f>Gesamtliste!J48</f>
        <v>R</v>
      </c>
      <c r="H47" s="19" t="str">
        <f>Gesamtliste!K48</f>
        <v>FDP</v>
      </c>
      <c r="I47" s="21">
        <f>Gesamtliste!R48</f>
        <v>3489</v>
      </c>
      <c r="J47" s="21">
        <f>Gesamtliste!S48</f>
        <v>5886</v>
      </c>
      <c r="K47" s="19">
        <f>Gesamtliste!T48</f>
        <v>2398</v>
      </c>
      <c r="L47" s="8" t="str">
        <f>Gesamtliste!H48</f>
        <v>Mann</v>
      </c>
      <c r="M47" s="8" t="s">
        <v>1341</v>
      </c>
    </row>
    <row r="48" spans="1:13">
      <c r="A48" s="19">
        <f>Gesamtliste!A49</f>
        <v>45</v>
      </c>
      <c r="B48" s="9" t="str">
        <f>Gesamtliste!B49</f>
        <v>Ador, Gustave</v>
      </c>
      <c r="C48" s="19" t="str">
        <f>Gesamtliste!D49</f>
        <v>LPS</v>
      </c>
      <c r="D48" s="19" t="str">
        <f>Gesamtliste!E49</f>
        <v>GE</v>
      </c>
      <c r="E48" s="19" t="str">
        <f>Gesamtliste!G49</f>
        <v>1. Genferseeregion</v>
      </c>
      <c r="F48" s="19" t="str">
        <f>Gesamtliste!I49</f>
        <v>reformiert</v>
      </c>
      <c r="G48" s="19" t="str">
        <f>Gesamtliste!J49</f>
        <v>F</v>
      </c>
      <c r="H48" s="19" t="str">
        <f>Gesamtliste!K49</f>
        <v>liberal</v>
      </c>
      <c r="I48" s="21">
        <f>Gesamtliste!R49</f>
        <v>4925</v>
      </c>
      <c r="J48" s="21">
        <f>Gesamtliste!S49</f>
        <v>5843</v>
      </c>
      <c r="K48" s="19">
        <f>Gesamtliste!T49</f>
        <v>919</v>
      </c>
      <c r="L48" s="8" t="str">
        <f>Gesamtliste!H49</f>
        <v>Mann</v>
      </c>
      <c r="M48" s="8" t="s">
        <v>1344</v>
      </c>
    </row>
    <row r="49" spans="1:13">
      <c r="A49" s="19">
        <f>Gesamtliste!A50</f>
        <v>46</v>
      </c>
      <c r="B49" s="9" t="str">
        <f>Gesamtliste!B50</f>
        <v>Haab, Robert</v>
      </c>
      <c r="C49" s="19" t="str">
        <f>Gesamtliste!D50</f>
        <v>FDP</v>
      </c>
      <c r="D49" s="19" t="str">
        <f>Gesamtliste!E50</f>
        <v>ZH</v>
      </c>
      <c r="E49" s="19" t="str">
        <f>Gesamtliste!G50</f>
        <v>4. Zürich</v>
      </c>
      <c r="F49" s="19" t="str">
        <f>Gesamtliste!I50</f>
        <v>reformiert</v>
      </c>
      <c r="G49" s="19" t="str">
        <f>Gesamtliste!J50</f>
        <v>D</v>
      </c>
      <c r="H49" s="19" t="str">
        <f>Gesamtliste!K50</f>
        <v>FDP</v>
      </c>
      <c r="I49" s="21">
        <f>Gesamtliste!R50</f>
        <v>5129</v>
      </c>
      <c r="J49" s="21">
        <f>Gesamtliste!S50</f>
        <v>9496</v>
      </c>
      <c r="K49" s="19">
        <f>Gesamtliste!T50</f>
        <v>4368</v>
      </c>
      <c r="L49" s="8" t="str">
        <f>Gesamtliste!H50</f>
        <v>Mann</v>
      </c>
      <c r="M49" s="8" t="s">
        <v>1342</v>
      </c>
    </row>
    <row r="50" spans="1:13">
      <c r="A50" s="19">
        <f>Gesamtliste!A51</f>
        <v>47</v>
      </c>
      <c r="B50" s="9" t="str">
        <f>Gesamtliste!B51</f>
        <v>Scheurer, Karl</v>
      </c>
      <c r="C50" s="19" t="str">
        <f>Gesamtliste!D51</f>
        <v>FDP</v>
      </c>
      <c r="D50" s="19" t="str">
        <f>Gesamtliste!E51</f>
        <v>BE</v>
      </c>
      <c r="E50" s="19" t="str">
        <f>Gesamtliste!G51</f>
        <v>2. Espace Mittelland</v>
      </c>
      <c r="F50" s="19" t="str">
        <f>Gesamtliste!I51</f>
        <v>reformiert</v>
      </c>
      <c r="G50" s="19" t="str">
        <f>Gesamtliste!J51</f>
        <v>D</v>
      </c>
      <c r="H50" s="19" t="str">
        <f>Gesamtliste!K51</f>
        <v>FDP</v>
      </c>
      <c r="I50" s="21">
        <f>Gesamtliste!R51</f>
        <v>5848</v>
      </c>
      <c r="J50" s="21">
        <f>Gesamtliste!S51</f>
        <v>9449</v>
      </c>
      <c r="K50" s="19">
        <f>Gesamtliste!T51</f>
        <v>3602</v>
      </c>
      <c r="L50" s="8" t="str">
        <f>Gesamtliste!H51</f>
        <v>Mann</v>
      </c>
      <c r="M50" s="8" t="s">
        <v>1341</v>
      </c>
    </row>
    <row r="51" spans="1:13">
      <c r="A51" s="19">
        <f>Gesamtliste!A52</f>
        <v>48</v>
      </c>
      <c r="B51" s="9" t="str">
        <f>Gesamtliste!B52</f>
        <v>Chuard, Ernest</v>
      </c>
      <c r="C51" s="19" t="str">
        <f>Gesamtliste!D52</f>
        <v>FDP</v>
      </c>
      <c r="D51" s="19" t="str">
        <f>Gesamtliste!E52</f>
        <v>VD</v>
      </c>
      <c r="E51" s="19" t="str">
        <f>Gesamtliste!G52</f>
        <v>1. Genferseeregion</v>
      </c>
      <c r="F51" s="19" t="str">
        <f>Gesamtliste!I52</f>
        <v>reformiert</v>
      </c>
      <c r="G51" s="19" t="str">
        <f>Gesamtliste!J52</f>
        <v>F</v>
      </c>
      <c r="H51" s="19" t="str">
        <f>Gesamtliste!K52</f>
        <v>FDP</v>
      </c>
      <c r="I51" s="21">
        <f>Gesamtliste!R52</f>
        <v>5844</v>
      </c>
      <c r="J51" s="21">
        <f>Gesamtliste!S52</f>
        <v>9131</v>
      </c>
      <c r="K51" s="19">
        <f>Gesamtliste!T52</f>
        <v>3288</v>
      </c>
      <c r="L51" s="8" t="str">
        <f>Gesamtliste!H52</f>
        <v>Mann</v>
      </c>
      <c r="M51" s="8" t="s">
        <v>1343</v>
      </c>
    </row>
    <row r="52" spans="1:13">
      <c r="A52" s="19">
        <f>Gesamtliste!A53</f>
        <v>49</v>
      </c>
      <c r="B52" s="9" t="str">
        <f>Gesamtliste!B53</f>
        <v>Musy, Jean-Marie</v>
      </c>
      <c r="C52" s="19" t="str">
        <f>Gesamtliste!D53</f>
        <v>CVP</v>
      </c>
      <c r="D52" s="19" t="str">
        <f>Gesamtliste!E53</f>
        <v>FR</v>
      </c>
      <c r="E52" s="19" t="str">
        <f>Gesamtliste!G53</f>
        <v>2. Espace Mittelland</v>
      </c>
      <c r="F52" s="19" t="str">
        <f>Gesamtliste!I53</f>
        <v>katholisch</v>
      </c>
      <c r="G52" s="19" t="str">
        <f>Gesamtliste!J53</f>
        <v>F</v>
      </c>
      <c r="H52" s="19" t="str">
        <f>Gesamtliste!K53</f>
        <v>katholisch-konservativ</v>
      </c>
      <c r="I52" s="21">
        <f>Gesamtliste!R53</f>
        <v>5844</v>
      </c>
      <c r="J52" s="21">
        <f>Gesamtliste!S53</f>
        <v>11077</v>
      </c>
      <c r="K52" s="19">
        <f>Gesamtliste!T53</f>
        <v>5234</v>
      </c>
      <c r="L52" s="8" t="str">
        <f>Gesamtliste!H53</f>
        <v>Mann</v>
      </c>
      <c r="M52" s="8" t="s">
        <v>1341</v>
      </c>
    </row>
    <row r="53" spans="1:13">
      <c r="A53" s="19">
        <f>Gesamtliste!A54</f>
        <v>50</v>
      </c>
      <c r="B53" s="9" t="str">
        <f>Gesamtliste!B54</f>
        <v>Häberlin, Heinrich</v>
      </c>
      <c r="C53" s="19" t="str">
        <f>Gesamtliste!D54</f>
        <v>FDP</v>
      </c>
      <c r="D53" s="19" t="str">
        <f>Gesamtliste!E54</f>
        <v>TG</v>
      </c>
      <c r="E53" s="19" t="str">
        <f>Gesamtliste!G54</f>
        <v>5. Ostschweiz</v>
      </c>
      <c r="F53" s="19" t="str">
        <f>Gesamtliste!I54</f>
        <v>reformiert</v>
      </c>
      <c r="G53" s="19" t="str">
        <f>Gesamtliste!J54</f>
        <v>D</v>
      </c>
      <c r="H53" s="19" t="str">
        <f>Gesamtliste!K54</f>
        <v>FDP (rad-demo)</v>
      </c>
      <c r="I53" s="21">
        <f>Gesamtliste!R54</f>
        <v>5887</v>
      </c>
      <c r="J53" s="21">
        <f>Gesamtliste!S54</f>
        <v>11028</v>
      </c>
      <c r="K53" s="19">
        <f>Gesamtliste!T54</f>
        <v>5142</v>
      </c>
      <c r="L53" s="8" t="str">
        <f>Gesamtliste!H54</f>
        <v>Mann</v>
      </c>
      <c r="M53" s="8" t="s">
        <v>1342</v>
      </c>
    </row>
    <row r="54" spans="1:13">
      <c r="A54" s="19">
        <f>Gesamtliste!A55</f>
        <v>51</v>
      </c>
      <c r="B54" s="9" t="str">
        <f>Gesamtliste!B55</f>
        <v>Pilet-Golaz, Marcel</v>
      </c>
      <c r="C54" s="19" t="str">
        <f>Gesamtliste!D55</f>
        <v>FDP</v>
      </c>
      <c r="D54" s="19" t="str">
        <f>Gesamtliste!E55</f>
        <v>VD</v>
      </c>
      <c r="E54" s="19" t="str">
        <f>Gesamtliste!G55</f>
        <v>1. Genferseeregion</v>
      </c>
      <c r="F54" s="19" t="str">
        <f>Gesamtliste!I55</f>
        <v>reformiert</v>
      </c>
      <c r="G54" s="19" t="str">
        <f>Gesamtliste!J55</f>
        <v>F</v>
      </c>
      <c r="H54" s="19" t="str">
        <f>Gesamtliste!K55</f>
        <v>FDP</v>
      </c>
      <c r="I54" s="21">
        <f>Gesamtliste!R55</f>
        <v>9132</v>
      </c>
      <c r="J54" s="21">
        <f>Gesamtliste!S55</f>
        <v>14975</v>
      </c>
      <c r="K54" s="19">
        <f>Gesamtliste!T55</f>
        <v>5844</v>
      </c>
      <c r="L54" s="8" t="str">
        <f>Gesamtliste!H55</f>
        <v>Mann</v>
      </c>
      <c r="M54" s="8" t="s">
        <v>1340</v>
      </c>
    </row>
    <row r="55" spans="1:13">
      <c r="A55" s="19">
        <f>Gesamtliste!A56</f>
        <v>52</v>
      </c>
      <c r="B55" s="9" t="str">
        <f>Gesamtliste!B56</f>
        <v>Minger, Rudolf</v>
      </c>
      <c r="C55" s="19" t="str">
        <f>Gesamtliste!D56</f>
        <v>SVP</v>
      </c>
      <c r="D55" s="19" t="str">
        <f>Gesamtliste!E56</f>
        <v>BE</v>
      </c>
      <c r="E55" s="19" t="str">
        <f>Gesamtliste!G56</f>
        <v>2. Espace Mittelland</v>
      </c>
      <c r="F55" s="19" t="str">
        <f>Gesamtliste!I56</f>
        <v>reformiert</v>
      </c>
      <c r="G55" s="19" t="str">
        <f>Gesamtliste!J56</f>
        <v>D</v>
      </c>
      <c r="H55" s="19" t="str">
        <f>Gesamtliste!K56</f>
        <v>BGB</v>
      </c>
      <c r="I55" s="21">
        <f>Gesamtliste!R56</f>
        <v>9477</v>
      </c>
      <c r="J55" s="21">
        <f>Gesamtliste!S56</f>
        <v>13514</v>
      </c>
      <c r="K55" s="19">
        <f>Gesamtliste!T56</f>
        <v>4038</v>
      </c>
      <c r="L55" s="8" t="str">
        <f>Gesamtliste!H56</f>
        <v>Mann</v>
      </c>
      <c r="M55" s="8" t="s">
        <v>1341</v>
      </c>
    </row>
    <row r="56" spans="1:13">
      <c r="A56" s="19">
        <f>Gesamtliste!A57</f>
        <v>53</v>
      </c>
      <c r="B56" s="9" t="str">
        <f>Gesamtliste!B57</f>
        <v>Meyer, Albert</v>
      </c>
      <c r="C56" s="19" t="str">
        <f>Gesamtliste!D57</f>
        <v>FDP</v>
      </c>
      <c r="D56" s="19" t="str">
        <f>Gesamtliste!E57</f>
        <v>ZH</v>
      </c>
      <c r="E56" s="19" t="str">
        <f>Gesamtliste!G57</f>
        <v>4. Zürich</v>
      </c>
      <c r="F56" s="19" t="str">
        <f>Gesamtliste!I57</f>
        <v>reformiert</v>
      </c>
      <c r="G56" s="19" t="str">
        <f>Gesamtliste!J57</f>
        <v>D</v>
      </c>
      <c r="H56" s="19" t="str">
        <f>Gesamtliste!K57</f>
        <v>FDP</v>
      </c>
      <c r="I56" s="21">
        <f>Gesamtliste!R57</f>
        <v>9497</v>
      </c>
      <c r="J56" s="21">
        <f>Gesamtliste!S57</f>
        <v>12783</v>
      </c>
      <c r="K56" s="19">
        <f>Gesamtliste!T57</f>
        <v>3287</v>
      </c>
      <c r="L56" s="8" t="str">
        <f>Gesamtliste!H57</f>
        <v>Mann</v>
      </c>
      <c r="M56" s="8" t="s">
        <v>1342</v>
      </c>
    </row>
    <row r="57" spans="1:13">
      <c r="A57" s="19">
        <f>Gesamtliste!A58</f>
        <v>54</v>
      </c>
      <c r="B57" s="9" t="str">
        <f>Gesamtliste!B58</f>
        <v>Baumann, Johannes</v>
      </c>
      <c r="C57" s="19" t="str">
        <f>Gesamtliste!D58</f>
        <v>FDP</v>
      </c>
      <c r="D57" s="19" t="str">
        <f>Gesamtliste!E58</f>
        <v>AR</v>
      </c>
      <c r="E57" s="19" t="str">
        <f>Gesamtliste!G58</f>
        <v>5. Ostschweiz</v>
      </c>
      <c r="F57" s="19" t="str">
        <f>Gesamtliste!I58</f>
        <v>reformiert</v>
      </c>
      <c r="G57" s="19" t="str">
        <f>Gesamtliste!J58</f>
        <v>D</v>
      </c>
      <c r="H57" s="19" t="str">
        <f>Gesamtliste!K58</f>
        <v>FDP</v>
      </c>
      <c r="I57" s="21">
        <f>Gesamtliste!R58</f>
        <v>11038</v>
      </c>
      <c r="J57" s="21">
        <f>Gesamtliste!S58</f>
        <v>13514</v>
      </c>
      <c r="K57" s="19">
        <f>Gesamtliste!T58</f>
        <v>2477</v>
      </c>
      <c r="L57" s="8" t="str">
        <f>Gesamtliste!H58</f>
        <v>Mann</v>
      </c>
      <c r="M57" s="8" t="s">
        <v>1342</v>
      </c>
    </row>
    <row r="58" spans="1:13">
      <c r="A58" s="19">
        <f>Gesamtliste!A59</f>
        <v>55</v>
      </c>
      <c r="B58" s="9" t="str">
        <f>Gesamtliste!B59</f>
        <v>Etter, Philipp</v>
      </c>
      <c r="C58" s="19" t="str">
        <f>Gesamtliste!D59</f>
        <v>CVP</v>
      </c>
      <c r="D58" s="19" t="str">
        <f>Gesamtliste!E59</f>
        <v>ZG</v>
      </c>
      <c r="E58" s="19" t="str">
        <f>Gesamtliste!G59</f>
        <v>6. Zentralschweiz</v>
      </c>
      <c r="F58" s="19" t="str">
        <f>Gesamtliste!I59</f>
        <v>katholisch</v>
      </c>
      <c r="G58" s="19" t="str">
        <f>Gesamtliste!J59</f>
        <v>D</v>
      </c>
      <c r="H58" s="19" t="str">
        <f>Gesamtliste!K59</f>
        <v>katholisch-konservativ</v>
      </c>
      <c r="I58" s="21">
        <f>Gesamtliste!R59</f>
        <v>11078</v>
      </c>
      <c r="J58" s="21">
        <f>Gesamtliste!S59</f>
        <v>20453</v>
      </c>
      <c r="K58" s="19">
        <f>Gesamtliste!T59</f>
        <v>9376</v>
      </c>
      <c r="L58" s="8" t="str">
        <f>Gesamtliste!H59</f>
        <v>Mann</v>
      </c>
      <c r="M58" s="8" t="s">
        <v>1341</v>
      </c>
    </row>
    <row r="59" spans="1:13">
      <c r="A59" s="19">
        <f>Gesamtliste!A60</f>
        <v>56</v>
      </c>
      <c r="B59" s="9" t="str">
        <f>Gesamtliste!B60</f>
        <v>Obrecht, Hermann</v>
      </c>
      <c r="C59" s="19" t="str">
        <f>Gesamtliste!D60</f>
        <v>FDP</v>
      </c>
      <c r="D59" s="19" t="str">
        <f>Gesamtliste!E60</f>
        <v>SO</v>
      </c>
      <c r="E59" s="19" t="str">
        <f>Gesamtliste!G60</f>
        <v>2. Espace Mittelland</v>
      </c>
      <c r="F59" s="19" t="str">
        <f>Gesamtliste!I60</f>
        <v>reformiert</v>
      </c>
      <c r="G59" s="19" t="str">
        <f>Gesamtliste!J60</f>
        <v>D</v>
      </c>
      <c r="H59" s="19" t="str">
        <f>Gesamtliste!K60</f>
        <v>FDP</v>
      </c>
      <c r="I59" s="21">
        <f>Gesamtliste!R60</f>
        <v>11428</v>
      </c>
      <c r="J59" s="21">
        <f>Gesamtliste!S60</f>
        <v>13361</v>
      </c>
      <c r="K59" s="19">
        <f>Gesamtliste!T60</f>
        <v>1934</v>
      </c>
      <c r="L59" s="8" t="str">
        <f>Gesamtliste!H60</f>
        <v>Mann</v>
      </c>
      <c r="M59" s="8" t="s">
        <v>1342</v>
      </c>
    </row>
    <row r="60" spans="1:13">
      <c r="A60" s="19">
        <f>Gesamtliste!A61</f>
        <v>57</v>
      </c>
      <c r="B60" s="9" t="str">
        <f>Gesamtliste!B61</f>
        <v>Wetter, Ernst</v>
      </c>
      <c r="C60" s="19" t="str">
        <f>Gesamtliste!D61</f>
        <v>FDP</v>
      </c>
      <c r="D60" s="19" t="str">
        <f>Gesamtliste!E61</f>
        <v>ZH</v>
      </c>
      <c r="E60" s="19" t="str">
        <f>Gesamtliste!G61</f>
        <v>4. Zürich</v>
      </c>
      <c r="F60" s="19" t="str">
        <f>Gesamtliste!I61</f>
        <v>reformiert</v>
      </c>
      <c r="G60" s="19" t="str">
        <f>Gesamtliste!J61</f>
        <v>D</v>
      </c>
      <c r="H60" s="19" t="str">
        <f>Gesamtliste!K61</f>
        <v>FDP</v>
      </c>
      <c r="I60" s="21">
        <f>Gesamtliste!R61</f>
        <v>12784</v>
      </c>
      <c r="J60" s="21">
        <f>Gesamtliste!S61</f>
        <v>14609</v>
      </c>
      <c r="K60" s="19">
        <f>Gesamtliste!T61</f>
        <v>1826</v>
      </c>
      <c r="L60" s="8" t="str">
        <f>Gesamtliste!H61</f>
        <v>Mann</v>
      </c>
      <c r="M60" s="8" t="s">
        <v>1343</v>
      </c>
    </row>
    <row r="61" spans="1:13">
      <c r="A61" s="19">
        <f>Gesamtliste!A62</f>
        <v>58</v>
      </c>
      <c r="B61" s="9" t="str">
        <f>Gesamtliste!B62</f>
        <v>Celio, Enrico</v>
      </c>
      <c r="C61" s="19" t="str">
        <f>Gesamtliste!D62</f>
        <v>CVP</v>
      </c>
      <c r="D61" s="19" t="str">
        <f>Gesamtliste!E62</f>
        <v>TI</v>
      </c>
      <c r="E61" s="19" t="str">
        <f>Gesamtliste!G62</f>
        <v>7. Tessin</v>
      </c>
      <c r="F61" s="19" t="str">
        <f>Gesamtliste!I62</f>
        <v>katholisch</v>
      </c>
      <c r="G61" s="19" t="str">
        <f>Gesamtliste!J62</f>
        <v>I</v>
      </c>
      <c r="H61" s="19" t="str">
        <f>Gesamtliste!K62</f>
        <v>katholisch-konservativ</v>
      </c>
      <c r="I61" s="21">
        <f>Gesamtliste!R62</f>
        <v>13201</v>
      </c>
      <c r="J61" s="21">
        <f>Gesamtliste!S62</f>
        <v>17079</v>
      </c>
      <c r="K61" s="19">
        <f>Gesamtliste!T62</f>
        <v>3879</v>
      </c>
      <c r="L61" s="8" t="str">
        <f>Gesamtliste!H62</f>
        <v>Mann</v>
      </c>
      <c r="M61" s="8" t="s">
        <v>1342</v>
      </c>
    </row>
    <row r="62" spans="1:13">
      <c r="A62" s="19">
        <f>Gesamtliste!A63</f>
        <v>59</v>
      </c>
      <c r="B62" s="9" t="str">
        <f>Gesamtliste!B63</f>
        <v>Stampfli, Walther</v>
      </c>
      <c r="C62" s="19" t="str">
        <f>Gesamtliste!D63</f>
        <v>FDP</v>
      </c>
      <c r="D62" s="19" t="str">
        <f>Gesamtliste!E63</f>
        <v>SO</v>
      </c>
      <c r="E62" s="19" t="str">
        <f>Gesamtliste!G63</f>
        <v>2. Espace Mittelland</v>
      </c>
      <c r="F62" s="19" t="str">
        <f>Gesamtliste!I63</f>
        <v>katholisch (später ref.)</v>
      </c>
      <c r="G62" s="19" t="str">
        <f>Gesamtliste!J63</f>
        <v>D</v>
      </c>
      <c r="H62" s="19" t="str">
        <f>Gesamtliste!K63</f>
        <v>FDP</v>
      </c>
      <c r="I62" s="21">
        <f>Gesamtliste!R63</f>
        <v>13362</v>
      </c>
      <c r="J62" s="21">
        <f>Gesamtliste!S63</f>
        <v>16070</v>
      </c>
      <c r="K62" s="19">
        <f>Gesamtliste!T63</f>
        <v>2709</v>
      </c>
      <c r="L62" s="8" t="str">
        <f>Gesamtliste!H63</f>
        <v>Mann</v>
      </c>
      <c r="M62" s="8" t="s">
        <v>1342</v>
      </c>
    </row>
    <row r="63" spans="1:13">
      <c r="A63" s="19">
        <f>Gesamtliste!A64</f>
        <v>60</v>
      </c>
      <c r="B63" s="9" t="str">
        <f>Gesamtliste!B64</f>
        <v>von Steiger, Eduard</v>
      </c>
      <c r="C63" s="19" t="str">
        <f>Gesamtliste!D64</f>
        <v>SVP</v>
      </c>
      <c r="D63" s="19" t="str">
        <f>Gesamtliste!E64</f>
        <v>BE</v>
      </c>
      <c r="E63" s="19" t="str">
        <f>Gesamtliste!G64</f>
        <v>2. Espace Mittelland</v>
      </c>
      <c r="F63" s="19" t="str">
        <f>Gesamtliste!I64</f>
        <v>reformiert</v>
      </c>
      <c r="G63" s="19" t="str">
        <f>Gesamtliste!J64</f>
        <v>D</v>
      </c>
      <c r="H63" s="19" t="str">
        <f>Gesamtliste!K64</f>
        <v>BGB</v>
      </c>
      <c r="I63" s="21">
        <f>Gesamtliste!R64</f>
        <v>13515</v>
      </c>
      <c r="J63" s="21">
        <f>Gesamtliste!S64</f>
        <v>17531</v>
      </c>
      <c r="K63" s="19">
        <f>Gesamtliste!T64</f>
        <v>4017</v>
      </c>
      <c r="L63" s="8" t="str">
        <f>Gesamtliste!H64</f>
        <v>Mann</v>
      </c>
      <c r="M63" s="8" t="s">
        <v>1342</v>
      </c>
    </row>
    <row r="64" spans="1:13">
      <c r="A64" s="19">
        <f>Gesamtliste!A65</f>
        <v>61</v>
      </c>
      <c r="B64" s="9" t="str">
        <f>Gesamtliste!B65</f>
        <v>Kobelt, Karl</v>
      </c>
      <c r="C64" s="19" t="str">
        <f>Gesamtliste!D65</f>
        <v>FDP</v>
      </c>
      <c r="D64" s="19" t="str">
        <f>Gesamtliste!E65</f>
        <v>SG</v>
      </c>
      <c r="E64" s="19" t="str">
        <f>Gesamtliste!G65</f>
        <v>5. Ostschweiz</v>
      </c>
      <c r="F64" s="19" t="str">
        <f>Gesamtliste!I65</f>
        <v>reformiert</v>
      </c>
      <c r="G64" s="19" t="str">
        <f>Gesamtliste!J65</f>
        <v>D</v>
      </c>
      <c r="H64" s="19" t="str">
        <f>Gesamtliste!K65</f>
        <v>FDP</v>
      </c>
      <c r="I64" s="21">
        <f>Gesamtliste!R65</f>
        <v>13515</v>
      </c>
      <c r="J64" s="21">
        <f>Gesamtliste!S65</f>
        <v>18627</v>
      </c>
      <c r="K64" s="19">
        <f>Gesamtliste!T65</f>
        <v>5113</v>
      </c>
      <c r="L64" s="8" t="str">
        <f>Gesamtliste!H65</f>
        <v>Mann</v>
      </c>
      <c r="M64" s="8" t="s">
        <v>1341</v>
      </c>
    </row>
    <row r="65" spans="1:13">
      <c r="A65" s="19">
        <f>Gesamtliste!A66</f>
        <v>62</v>
      </c>
      <c r="B65" s="9" t="str">
        <f>Gesamtliste!B66</f>
        <v>Nobs, Ernst</v>
      </c>
      <c r="C65" s="19" t="str">
        <f>Gesamtliste!D66</f>
        <v>SPS</v>
      </c>
      <c r="D65" s="19" t="str">
        <f>Gesamtliste!E66</f>
        <v>ZH</v>
      </c>
      <c r="E65" s="19" t="str">
        <f>Gesamtliste!G66</f>
        <v>4. Zürich</v>
      </c>
      <c r="F65" s="19" t="str">
        <f>Gesamtliste!I66</f>
        <v>reformiert</v>
      </c>
      <c r="G65" s="19" t="str">
        <f>Gesamtliste!J66</f>
        <v>D</v>
      </c>
      <c r="H65" s="19" t="str">
        <f>Gesamtliste!K66</f>
        <v>SPS</v>
      </c>
      <c r="I65" s="21">
        <f>Gesamtliste!R66</f>
        <v>14610</v>
      </c>
      <c r="J65" s="21">
        <f>Gesamtliste!S66</f>
        <v>17531</v>
      </c>
      <c r="K65" s="19">
        <f>Gesamtliste!T66</f>
        <v>2922</v>
      </c>
      <c r="L65" s="8" t="str">
        <f>Gesamtliste!H66</f>
        <v>Mann</v>
      </c>
      <c r="M65" s="8" t="s">
        <v>1342</v>
      </c>
    </row>
    <row r="66" spans="1:13">
      <c r="A66" s="19">
        <f>Gesamtliste!A67</f>
        <v>63</v>
      </c>
      <c r="B66" s="9" t="str">
        <f>Gesamtliste!B67</f>
        <v>Petitpierre, Max</v>
      </c>
      <c r="C66" s="19" t="str">
        <f>Gesamtliste!D67</f>
        <v>FDP</v>
      </c>
      <c r="D66" s="19" t="str">
        <f>Gesamtliste!E67</f>
        <v>NE</v>
      </c>
      <c r="E66" s="19" t="str">
        <f>Gesamtliste!G67</f>
        <v>2. Espace Mittelland</v>
      </c>
      <c r="F66" s="19" t="str">
        <f>Gesamtliste!I67</f>
        <v>reformiert</v>
      </c>
      <c r="G66" s="19" t="str">
        <f>Gesamtliste!J67</f>
        <v>F</v>
      </c>
      <c r="H66" s="19" t="str">
        <f>Gesamtliste!K67</f>
        <v>FDP</v>
      </c>
      <c r="I66" s="21">
        <f>Gesamtliste!R67</f>
        <v>14976</v>
      </c>
      <c r="J66" s="21">
        <f>Gesamtliste!S67</f>
        <v>21000</v>
      </c>
      <c r="K66" s="19">
        <f>Gesamtliste!T67</f>
        <v>6025</v>
      </c>
      <c r="L66" s="8" t="str">
        <f>Gesamtliste!H67</f>
        <v>Mann</v>
      </c>
      <c r="M66" s="8" t="s">
        <v>1341</v>
      </c>
    </row>
    <row r="67" spans="1:13">
      <c r="A67" s="19">
        <f>Gesamtliste!A68</f>
        <v>64</v>
      </c>
      <c r="B67" s="9" t="str">
        <f>Gesamtliste!B68</f>
        <v>Rubattel, Rodolphe</v>
      </c>
      <c r="C67" s="19" t="str">
        <f>Gesamtliste!D68</f>
        <v>FDP</v>
      </c>
      <c r="D67" s="19" t="str">
        <f>Gesamtliste!E68</f>
        <v>VD</v>
      </c>
      <c r="E67" s="19" t="str">
        <f>Gesamtliste!G68</f>
        <v>1. Genferseeregion</v>
      </c>
      <c r="F67" s="19" t="str">
        <f>Gesamtliste!I68</f>
        <v>reformiert</v>
      </c>
      <c r="G67" s="19" t="str">
        <f>Gesamtliste!J68</f>
        <v>F</v>
      </c>
      <c r="H67" s="19" t="str">
        <f>Gesamtliste!K68</f>
        <v>FDP (rad-demo)</v>
      </c>
      <c r="I67" s="21">
        <f>Gesamtliste!R68</f>
        <v>16071</v>
      </c>
      <c r="J67" s="21">
        <f>Gesamtliste!S68</f>
        <v>18627</v>
      </c>
      <c r="K67" s="19">
        <f>Gesamtliste!T68</f>
        <v>2557</v>
      </c>
      <c r="L67" s="8" t="str">
        <f>Gesamtliste!H68</f>
        <v>Mann</v>
      </c>
      <c r="M67" s="8" t="s">
        <v>1342</v>
      </c>
    </row>
    <row r="68" spans="1:13">
      <c r="A68" s="19">
        <f>Gesamtliste!A69</f>
        <v>65</v>
      </c>
      <c r="B68" s="9" t="str">
        <f>Gesamtliste!B69</f>
        <v>Escher, Josef</v>
      </c>
      <c r="C68" s="19" t="str">
        <f>Gesamtliste!D69</f>
        <v>CVP</v>
      </c>
      <c r="D68" s="19" t="str">
        <f>Gesamtliste!E69</f>
        <v>VS</v>
      </c>
      <c r="E68" s="19" t="str">
        <f>Gesamtliste!G69</f>
        <v>1. Genferseeregion</v>
      </c>
      <c r="F68" s="19" t="str">
        <f>Gesamtliste!I69</f>
        <v>katholisch</v>
      </c>
      <c r="G68" s="19" t="str">
        <f>Gesamtliste!J69</f>
        <v>D</v>
      </c>
      <c r="H68" s="19" t="str">
        <f>Gesamtliste!K69</f>
        <v>kath-kons</v>
      </c>
      <c r="I68" s="21">
        <f>Gesamtliste!R69</f>
        <v>17090</v>
      </c>
      <c r="J68" s="21">
        <f>Gesamtliste!S69</f>
        <v>18592</v>
      </c>
      <c r="K68" s="19">
        <f>Gesamtliste!T69</f>
        <v>1503</v>
      </c>
      <c r="L68" s="8" t="str">
        <f>Gesamtliste!H69</f>
        <v>Mann</v>
      </c>
      <c r="M68" s="8" t="s">
        <v>1343</v>
      </c>
    </row>
    <row r="69" spans="1:13">
      <c r="A69" s="19">
        <f>Gesamtliste!A70</f>
        <v>66</v>
      </c>
      <c r="B69" s="9" t="str">
        <f>Gesamtliste!B70</f>
        <v>Feldmann, Markus</v>
      </c>
      <c r="C69" s="19" t="str">
        <f>Gesamtliste!D70</f>
        <v>SVP</v>
      </c>
      <c r="D69" s="19" t="str">
        <f>Gesamtliste!E70</f>
        <v>BE</v>
      </c>
      <c r="E69" s="19" t="str">
        <f>Gesamtliste!G70</f>
        <v>2. Espace Mittelland</v>
      </c>
      <c r="F69" s="19" t="str">
        <f>Gesamtliste!I70</f>
        <v>reformiert</v>
      </c>
      <c r="G69" s="19" t="str">
        <f>Gesamtliste!J70</f>
        <v>D</v>
      </c>
      <c r="H69" s="19" t="str">
        <f>Gesamtliste!K70</f>
        <v>BGB</v>
      </c>
      <c r="I69" s="21">
        <f>Gesamtliste!R70</f>
        <v>17532</v>
      </c>
      <c r="J69" s="21">
        <f>Gesamtliste!S70</f>
        <v>20030</v>
      </c>
      <c r="K69" s="19">
        <f>Gesamtliste!T70</f>
        <v>2499</v>
      </c>
      <c r="L69" s="8" t="str">
        <f>Gesamtliste!H70</f>
        <v>Mann</v>
      </c>
      <c r="M69" s="8" t="s">
        <v>1342</v>
      </c>
    </row>
    <row r="70" spans="1:13">
      <c r="A70" s="19">
        <f>Gesamtliste!A71</f>
        <v>67</v>
      </c>
      <c r="B70" s="9" t="str">
        <f>Gesamtliste!B71</f>
        <v>Weber, Max</v>
      </c>
      <c r="C70" s="19" t="str">
        <f>Gesamtliste!D71</f>
        <v>SPS</v>
      </c>
      <c r="D70" s="19" t="str">
        <f>Gesamtliste!E71</f>
        <v>ZH</v>
      </c>
      <c r="E70" s="19" t="str">
        <f>Gesamtliste!G71</f>
        <v>4. Zürich</v>
      </c>
      <c r="F70" s="19" t="str">
        <f>Gesamtliste!I71</f>
        <v>reformiert</v>
      </c>
      <c r="G70" s="19" t="str">
        <f>Gesamtliste!J71</f>
        <v>D</v>
      </c>
      <c r="H70" s="19" t="str">
        <f>Gesamtliste!K71</f>
        <v>SPS</v>
      </c>
      <c r="I70" s="21">
        <f>Gesamtliste!R71</f>
        <v>17532</v>
      </c>
      <c r="J70" s="21">
        <f>Gesamtliste!S71</f>
        <v>18293</v>
      </c>
      <c r="K70" s="19">
        <f>Gesamtliste!T71</f>
        <v>762</v>
      </c>
      <c r="L70" s="8" t="str">
        <f>Gesamtliste!H71</f>
        <v>Mann</v>
      </c>
      <c r="M70" s="8" t="s">
        <v>1342</v>
      </c>
    </row>
    <row r="71" spans="1:13">
      <c r="A71" s="19">
        <f>Gesamtliste!A72</f>
        <v>68</v>
      </c>
      <c r="B71" s="9" t="str">
        <f>Gesamtliste!B72</f>
        <v>Streuli, Hans</v>
      </c>
      <c r="C71" s="19" t="str">
        <f>Gesamtliste!D72</f>
        <v>FDP</v>
      </c>
      <c r="D71" s="19" t="str">
        <f>Gesamtliste!E72</f>
        <v>ZH</v>
      </c>
      <c r="E71" s="19" t="str">
        <f>Gesamtliste!G72</f>
        <v>4. Zürich</v>
      </c>
      <c r="F71" s="19" t="str">
        <f>Gesamtliste!I72</f>
        <v>reformiert</v>
      </c>
      <c r="G71" s="19" t="str">
        <f>Gesamtliste!J72</f>
        <v>D</v>
      </c>
      <c r="H71" s="19" t="str">
        <f>Gesamtliste!K72</f>
        <v>FDP</v>
      </c>
      <c r="I71" s="21">
        <f>Gesamtliste!R72</f>
        <v>18263</v>
      </c>
      <c r="J71" s="21">
        <f>Gesamtliste!S72</f>
        <v>20453</v>
      </c>
      <c r="K71" s="19">
        <f>Gesamtliste!T72</f>
        <v>2160</v>
      </c>
      <c r="L71" s="8" t="str">
        <f>Gesamtliste!H72</f>
        <v>Mann</v>
      </c>
      <c r="M71" s="8" t="s">
        <v>1343</v>
      </c>
    </row>
    <row r="72" spans="1:13">
      <c r="A72" s="19">
        <f>Gesamtliste!A73</f>
        <v>69</v>
      </c>
      <c r="B72" s="9" t="str">
        <f>Gesamtliste!B73</f>
        <v>Holenstein, Thomas</v>
      </c>
      <c r="C72" s="19" t="str">
        <f>Gesamtliste!D73</f>
        <v>CVP</v>
      </c>
      <c r="D72" s="19" t="str">
        <f>Gesamtliste!E73</f>
        <v>SG</v>
      </c>
      <c r="E72" s="19" t="str">
        <f>Gesamtliste!G73</f>
        <v>5. Ostschweiz</v>
      </c>
      <c r="F72" s="19" t="str">
        <f>Gesamtliste!I73</f>
        <v>katholisch</v>
      </c>
      <c r="G72" s="19" t="str">
        <f>Gesamtliste!J73</f>
        <v>D</v>
      </c>
      <c r="H72" s="19" t="str">
        <f>Gesamtliste!K73</f>
        <v>katholisch-konservativ</v>
      </c>
      <c r="I72" s="21">
        <f>Gesamtliste!R73</f>
        <v>18612</v>
      </c>
      <c r="J72" s="21">
        <f>Gesamtliste!S73</f>
        <v>20453</v>
      </c>
      <c r="K72" s="19">
        <f>Gesamtliste!T73</f>
        <v>1842</v>
      </c>
      <c r="L72" s="8" t="str">
        <f>Gesamtliste!H73</f>
        <v>Mann</v>
      </c>
      <c r="M72" s="8" t="s">
        <v>1342</v>
      </c>
    </row>
    <row r="73" spans="1:13">
      <c r="A73" s="19">
        <f>Gesamtliste!A74</f>
        <v>70</v>
      </c>
      <c r="B73" s="9" t="str">
        <f>Gesamtliste!B74</f>
        <v>Chaudet, Paul</v>
      </c>
      <c r="C73" s="19" t="str">
        <f>Gesamtliste!D74</f>
        <v>FDP</v>
      </c>
      <c r="D73" s="19" t="str">
        <f>Gesamtliste!E74</f>
        <v>VD</v>
      </c>
      <c r="E73" s="19" t="str">
        <f>Gesamtliste!G74</f>
        <v>1. Genferseeregion</v>
      </c>
      <c r="F73" s="19" t="str">
        <f>Gesamtliste!I74</f>
        <v>reformiert</v>
      </c>
      <c r="G73" s="19" t="str">
        <f>Gesamtliste!J74</f>
        <v>F</v>
      </c>
      <c r="H73" s="19" t="str">
        <f>Gesamtliste!K74</f>
        <v>FDP (rad-demo)</v>
      </c>
      <c r="I73" s="21">
        <f>Gesamtliste!R74</f>
        <v>18628</v>
      </c>
      <c r="J73" s="21">
        <f>Gesamtliste!S74</f>
        <v>22977</v>
      </c>
      <c r="K73" s="19">
        <f>Gesamtliste!T74</f>
        <v>4350</v>
      </c>
      <c r="L73" s="8" t="str">
        <f>Gesamtliste!H74</f>
        <v>Mann</v>
      </c>
      <c r="M73" s="8" t="s">
        <v>1342</v>
      </c>
    </row>
    <row r="74" spans="1:13">
      <c r="A74" s="19">
        <f>Gesamtliste!A75</f>
        <v>71</v>
      </c>
      <c r="B74" s="9" t="str">
        <f>Gesamtliste!B75</f>
        <v>Lepori, Giuseppe</v>
      </c>
      <c r="C74" s="19" t="str">
        <f>Gesamtliste!D75</f>
        <v>CVP</v>
      </c>
      <c r="D74" s="19" t="str">
        <f>Gesamtliste!E75</f>
        <v>TI</v>
      </c>
      <c r="E74" s="19" t="str">
        <f>Gesamtliste!G75</f>
        <v>7. Tessin</v>
      </c>
      <c r="F74" s="19" t="str">
        <f>Gesamtliste!I75</f>
        <v>katholisch</v>
      </c>
      <c r="G74" s="19" t="str">
        <f>Gesamtliste!J75</f>
        <v>I</v>
      </c>
      <c r="H74" s="19" t="str">
        <f>Gesamtliste!K75</f>
        <v>katholisch-konservativ</v>
      </c>
      <c r="I74" s="21">
        <f>Gesamtliste!R75</f>
        <v>18628</v>
      </c>
      <c r="J74" s="21">
        <f>Gesamtliste!S75</f>
        <v>20453</v>
      </c>
      <c r="K74" s="19">
        <f>Gesamtliste!T75</f>
        <v>1826</v>
      </c>
      <c r="L74" s="8" t="str">
        <f>Gesamtliste!H75</f>
        <v>Mann</v>
      </c>
      <c r="M74" s="8" t="s">
        <v>1342</v>
      </c>
    </row>
    <row r="75" spans="1:13">
      <c r="A75" s="19">
        <f>Gesamtliste!A76</f>
        <v>72</v>
      </c>
      <c r="B75" s="9" t="str">
        <f>Gesamtliste!B76</f>
        <v>Wahlen, Friedrich Traugott</v>
      </c>
      <c r="C75" s="19" t="str">
        <f>Gesamtliste!D76</f>
        <v>SVP</v>
      </c>
      <c r="D75" s="19" t="str">
        <f>Gesamtliste!E76</f>
        <v>BE</v>
      </c>
      <c r="E75" s="19" t="str">
        <f>Gesamtliste!G76</f>
        <v>2. Espace Mittelland</v>
      </c>
      <c r="F75" s="19" t="str">
        <f>Gesamtliste!I76</f>
        <v>reformiert</v>
      </c>
      <c r="G75" s="19" t="str">
        <f>Gesamtliste!J76</f>
        <v>D</v>
      </c>
      <c r="H75" s="19" t="str">
        <f>Gesamtliste!K76</f>
        <v>BGB</v>
      </c>
      <c r="I75" s="21">
        <f>Gesamtliste!R76</f>
        <v>20068</v>
      </c>
      <c r="J75" s="21">
        <f>Gesamtliste!S76</f>
        <v>22645</v>
      </c>
      <c r="K75" s="19">
        <f>Gesamtliste!T76</f>
        <v>2578</v>
      </c>
      <c r="L75" s="8" t="str">
        <f>Gesamtliste!H76</f>
        <v>Mann</v>
      </c>
      <c r="M75" s="8" t="s">
        <v>1342</v>
      </c>
    </row>
    <row r="76" spans="1:13">
      <c r="A76" s="19">
        <f>Gesamtliste!A77</f>
        <v>73</v>
      </c>
      <c r="B76" s="9" t="str">
        <f>Gesamtliste!B77</f>
        <v>Bourgknecht, Jean</v>
      </c>
      <c r="C76" s="19" t="str">
        <f>Gesamtliste!D77</f>
        <v>CVP</v>
      </c>
      <c r="D76" s="19" t="str">
        <f>Gesamtliste!E77</f>
        <v>FR</v>
      </c>
      <c r="E76" s="19" t="str">
        <f>Gesamtliste!G77</f>
        <v>2. Espace Mittelland</v>
      </c>
      <c r="F76" s="19" t="str">
        <f>Gesamtliste!I77</f>
        <v>katholisch</v>
      </c>
      <c r="G76" s="19" t="str">
        <f>Gesamtliste!J77</f>
        <v>F</v>
      </c>
      <c r="H76" s="19" t="str">
        <f>Gesamtliste!K77</f>
        <v>katholisch-konservativ</v>
      </c>
      <c r="I76" s="21">
        <f>Gesamtliste!R77</f>
        <v>20454</v>
      </c>
      <c r="J76" s="21">
        <f>Gesamtliste!S77</f>
        <v>21430</v>
      </c>
      <c r="K76" s="19">
        <f>Gesamtliste!T77</f>
        <v>977</v>
      </c>
      <c r="L76" s="8" t="str">
        <f>Gesamtliste!H77</f>
        <v>Mann</v>
      </c>
      <c r="M76" s="8" t="s">
        <v>1342</v>
      </c>
    </row>
    <row r="77" spans="1:13">
      <c r="A77" s="19">
        <f>Gesamtliste!A78</f>
        <v>74</v>
      </c>
      <c r="B77" s="9" t="str">
        <f>Gesamtliste!B78</f>
        <v>Spühler, Willy</v>
      </c>
      <c r="C77" s="19" t="str">
        <f>Gesamtliste!D78</f>
        <v>SPS</v>
      </c>
      <c r="D77" s="19" t="str">
        <f>Gesamtliste!E78</f>
        <v>ZH</v>
      </c>
      <c r="E77" s="19" t="str">
        <f>Gesamtliste!G78</f>
        <v>4. Zürich</v>
      </c>
      <c r="F77" s="19" t="str">
        <f>Gesamtliste!I78</f>
        <v>reformiert (dann konfessionslos, dann ref.)</v>
      </c>
      <c r="G77" s="19" t="str">
        <f>Gesamtliste!J78</f>
        <v>D</v>
      </c>
      <c r="H77" s="19" t="str">
        <f>Gesamtliste!K78</f>
        <v>SPS</v>
      </c>
      <c r="I77" s="21">
        <f>Gesamtliste!R78</f>
        <v>20454</v>
      </c>
      <c r="J77" s="21">
        <f>Gesamtliste!S78</f>
        <v>24137</v>
      </c>
      <c r="K77" s="19">
        <f>Gesamtliste!T78</f>
        <v>3684</v>
      </c>
      <c r="L77" s="8" t="str">
        <f>Gesamtliste!H78</f>
        <v>Mann</v>
      </c>
      <c r="M77" s="8" t="s">
        <v>1342</v>
      </c>
    </row>
    <row r="78" spans="1:13">
      <c r="A78" s="19">
        <f>Gesamtliste!A79</f>
        <v>75</v>
      </c>
      <c r="B78" s="9" t="str">
        <f>Gesamtliste!B79</f>
        <v>von Moos, Ludwig</v>
      </c>
      <c r="C78" s="19" t="str">
        <f>Gesamtliste!D79</f>
        <v>CVP</v>
      </c>
      <c r="D78" s="19" t="str">
        <f>Gesamtliste!E79</f>
        <v>OW</v>
      </c>
      <c r="E78" s="19" t="str">
        <f>Gesamtliste!G79</f>
        <v>6. Zentralschweiz</v>
      </c>
      <c r="F78" s="19" t="str">
        <f>Gesamtliste!I79</f>
        <v>katholisch</v>
      </c>
      <c r="G78" s="19" t="str">
        <f>Gesamtliste!J79</f>
        <v>D</v>
      </c>
      <c r="H78" s="19" t="str">
        <f>Gesamtliste!K79</f>
        <v>katholisch-konservativ</v>
      </c>
      <c r="I78" s="21">
        <f>Gesamtliste!R79</f>
        <v>20454</v>
      </c>
      <c r="J78" s="21">
        <f>Gesamtliste!S79</f>
        <v>24836</v>
      </c>
      <c r="K78" s="19">
        <f>Gesamtliste!T79</f>
        <v>4383</v>
      </c>
      <c r="L78" s="8" t="str">
        <f>Gesamtliste!H79</f>
        <v>Mann</v>
      </c>
      <c r="M78" s="8" t="s">
        <v>1341</v>
      </c>
    </row>
    <row r="79" spans="1:13">
      <c r="A79" s="19">
        <f>Gesamtliste!A80</f>
        <v>76</v>
      </c>
      <c r="B79" s="9" t="str">
        <f>Gesamtliste!B80</f>
        <v>Tschudi, Hans-Peter</v>
      </c>
      <c r="C79" s="19" t="str">
        <f>Gesamtliste!D80</f>
        <v>SPS</v>
      </c>
      <c r="D79" s="19" t="str">
        <f>Gesamtliste!E80</f>
        <v>BS</v>
      </c>
      <c r="E79" s="19" t="str">
        <f>Gesamtliste!G80</f>
        <v>3. Nordwestschweiz</v>
      </c>
      <c r="F79" s="19" t="str">
        <f>Gesamtliste!I80</f>
        <v>reformiert</v>
      </c>
      <c r="G79" s="19" t="str">
        <f>Gesamtliste!J80</f>
        <v>D</v>
      </c>
      <c r="H79" s="19" t="str">
        <f>Gesamtliste!K80</f>
        <v>SPS</v>
      </c>
      <c r="I79" s="21">
        <f>Gesamtliste!R80</f>
        <v>20454</v>
      </c>
      <c r="J79" s="21">
        <f>Gesamtliste!S80</f>
        <v>25567</v>
      </c>
      <c r="K79" s="19">
        <f>Gesamtliste!T80</f>
        <v>5114</v>
      </c>
      <c r="L79" s="8" t="str">
        <f>Gesamtliste!H80</f>
        <v>Mann</v>
      </c>
      <c r="M79" s="8" t="s">
        <v>1341</v>
      </c>
    </row>
    <row r="80" spans="1:13">
      <c r="A80" s="19">
        <f>Gesamtliste!A81</f>
        <v>77</v>
      </c>
      <c r="B80" s="9" t="str">
        <f>Gesamtliste!B81</f>
        <v>Schaffner, Hans</v>
      </c>
      <c r="C80" s="19" t="str">
        <f>Gesamtliste!D81</f>
        <v>FDP</v>
      </c>
      <c r="D80" s="19" t="str">
        <f>Gesamtliste!E81</f>
        <v>AG</v>
      </c>
      <c r="E80" s="19" t="str">
        <f>Gesamtliste!G81</f>
        <v>3. Nordwestschweiz</v>
      </c>
      <c r="F80" s="19" t="str">
        <f>Gesamtliste!I81</f>
        <v>konfessionslos</v>
      </c>
      <c r="G80" s="19" t="str">
        <f>Gesamtliste!J81</f>
        <v>D</v>
      </c>
      <c r="H80" s="19" t="str">
        <f>Gesamtliste!K81</f>
        <v>FDP</v>
      </c>
      <c r="I80" s="21">
        <f>Gesamtliste!R81</f>
        <v>21001</v>
      </c>
      <c r="J80" s="21">
        <f>Gesamtliste!S81</f>
        <v>24106</v>
      </c>
      <c r="K80" s="19">
        <f>Gesamtliste!T81</f>
        <v>3106</v>
      </c>
      <c r="L80" s="8" t="str">
        <f>Gesamtliste!H81</f>
        <v>Mann</v>
      </c>
      <c r="M80" s="8" t="s">
        <v>1342</v>
      </c>
    </row>
    <row r="81" spans="1:13">
      <c r="A81" s="19">
        <f>Gesamtliste!A82</f>
        <v>78</v>
      </c>
      <c r="B81" s="9" t="str">
        <f>Gesamtliste!B82</f>
        <v>Bonvin, Roger</v>
      </c>
      <c r="C81" s="19" t="str">
        <f>Gesamtliste!D82</f>
        <v>CVP</v>
      </c>
      <c r="D81" s="19" t="str">
        <f>Gesamtliste!E82</f>
        <v>VS</v>
      </c>
      <c r="E81" s="19" t="str">
        <f>Gesamtliste!G82</f>
        <v>1. Genferseeregion</v>
      </c>
      <c r="F81" s="19" t="str">
        <f>Gesamtliste!I82</f>
        <v>katholisch</v>
      </c>
      <c r="G81" s="19" t="str">
        <f>Gesamtliste!J82</f>
        <v>F</v>
      </c>
      <c r="H81" s="19" t="str">
        <f>Gesamtliste!K82</f>
        <v>katholisch-konservativ</v>
      </c>
      <c r="I81" s="21">
        <f>Gesamtliste!R82</f>
        <v>21454</v>
      </c>
      <c r="J81" s="21">
        <f>Gesamtliste!S82</f>
        <v>25567</v>
      </c>
      <c r="K81" s="19">
        <f>Gesamtliste!T82</f>
        <v>4114</v>
      </c>
      <c r="L81" s="8" t="str">
        <f>Gesamtliste!H82</f>
        <v>Mann</v>
      </c>
      <c r="M81" s="8" t="s">
        <v>1342</v>
      </c>
    </row>
    <row r="82" spans="1:13">
      <c r="A82" s="19">
        <f>Gesamtliste!A83</f>
        <v>79</v>
      </c>
      <c r="B82" s="9" t="str">
        <f>Gesamtliste!B83</f>
        <v>Gnägi, Rudolf</v>
      </c>
      <c r="C82" s="19" t="str">
        <f>Gesamtliste!D83</f>
        <v>SVP</v>
      </c>
      <c r="D82" s="19" t="str">
        <f>Gesamtliste!E83</f>
        <v>BE</v>
      </c>
      <c r="E82" s="19" t="str">
        <f>Gesamtliste!G83</f>
        <v>2. Espace Mittelland</v>
      </c>
      <c r="F82" s="19" t="str">
        <f>Gesamtliste!I83</f>
        <v>reformiert</v>
      </c>
      <c r="G82" s="19" t="str">
        <f>Gesamtliste!J83</f>
        <v>D</v>
      </c>
      <c r="H82" s="19" t="str">
        <f>Gesamtliste!K83</f>
        <v>BGB</v>
      </c>
      <c r="I82" s="21">
        <f>Gesamtliste!R83</f>
        <v>22646</v>
      </c>
      <c r="J82" s="21">
        <f>Gesamtliste!S83</f>
        <v>27758</v>
      </c>
      <c r="K82" s="19">
        <f>Gesamtliste!T83</f>
        <v>5113</v>
      </c>
      <c r="L82" s="8" t="str">
        <f>Gesamtliste!H83</f>
        <v>Mann</v>
      </c>
      <c r="M82" s="8" t="s">
        <v>1341</v>
      </c>
    </row>
    <row r="83" spans="1:13">
      <c r="A83" s="19">
        <f>Gesamtliste!A84</f>
        <v>80</v>
      </c>
      <c r="B83" s="9" t="str">
        <f>Gesamtliste!B84</f>
        <v>Celio, Nello</v>
      </c>
      <c r="C83" s="19" t="str">
        <f>Gesamtliste!D84</f>
        <v>FDP</v>
      </c>
      <c r="D83" s="19" t="str">
        <f>Gesamtliste!E84</f>
        <v>TI</v>
      </c>
      <c r="E83" s="19" t="str">
        <f>Gesamtliste!G84</f>
        <v>7. Tessin</v>
      </c>
      <c r="F83" s="19" t="str">
        <f>Gesamtliste!I84</f>
        <v>katholisch</v>
      </c>
      <c r="G83" s="19" t="str">
        <f>Gesamtliste!J84</f>
        <v>I</v>
      </c>
      <c r="H83" s="19" t="str">
        <f>Gesamtliste!K84</f>
        <v>FDP</v>
      </c>
      <c r="I83" s="21">
        <f>Gesamtliste!R84</f>
        <v>23011</v>
      </c>
      <c r="J83" s="21">
        <f>Gesamtliste!S84</f>
        <v>25567</v>
      </c>
      <c r="K83" s="19">
        <f>Gesamtliste!T84</f>
        <v>2575</v>
      </c>
      <c r="L83" s="8" t="str">
        <f>Gesamtliste!H84</f>
        <v>Mann</v>
      </c>
      <c r="M83" s="8" t="s">
        <v>1342</v>
      </c>
    </row>
    <row r="84" spans="1:13">
      <c r="A84" s="19">
        <f>Gesamtliste!A85</f>
        <v>81</v>
      </c>
      <c r="B84" s="9" t="str">
        <f>Gesamtliste!B85</f>
        <v>Graber, Pierre</v>
      </c>
      <c r="C84" s="19" t="str">
        <f>Gesamtliste!D85</f>
        <v>SPS</v>
      </c>
      <c r="D84" s="19" t="str">
        <f>Gesamtliste!E85</f>
        <v>NE</v>
      </c>
      <c r="E84" s="19" t="str">
        <f>Gesamtliste!G85</f>
        <v>2. Espace Mittelland</v>
      </c>
      <c r="F84" s="19" t="str">
        <f>Gesamtliste!I85</f>
        <v>reformiert</v>
      </c>
      <c r="G84" s="19" t="str">
        <f>Gesamtliste!J85</f>
        <v>F</v>
      </c>
      <c r="H84" s="19" t="str">
        <f>Gesamtliste!K85</f>
        <v>SPS</v>
      </c>
      <c r="I84" s="21">
        <f>Gesamtliste!R85</f>
        <v>24107</v>
      </c>
      <c r="J84" s="21">
        <f>Gesamtliste!S85</f>
        <v>27059</v>
      </c>
      <c r="K84" s="19">
        <f>Gesamtliste!T85</f>
        <v>2922</v>
      </c>
      <c r="L84" s="8" t="str">
        <f>Gesamtliste!H85</f>
        <v>Mann</v>
      </c>
      <c r="M84" s="8" t="s">
        <v>1343</v>
      </c>
    </row>
    <row r="85" spans="1:13">
      <c r="A85" s="19">
        <f>Gesamtliste!A86</f>
        <v>82</v>
      </c>
      <c r="B85" s="9" t="str">
        <f>Gesamtliste!B86</f>
        <v>Brugger, Ernst</v>
      </c>
      <c r="C85" s="19" t="str">
        <f>Gesamtliste!D86</f>
        <v>FDP</v>
      </c>
      <c r="D85" s="19" t="str">
        <f>Gesamtliste!E86</f>
        <v>ZH</v>
      </c>
      <c r="E85" s="19" t="str">
        <f>Gesamtliste!G86</f>
        <v>4. Zürich</v>
      </c>
      <c r="F85" s="19" t="str">
        <f>Gesamtliste!I86</f>
        <v>reformiert</v>
      </c>
      <c r="G85" s="19" t="str">
        <f>Gesamtliste!J86</f>
        <v>D</v>
      </c>
      <c r="H85" s="19" t="str">
        <f>Gesamtliste!K86</f>
        <v>FDP</v>
      </c>
      <c r="I85" s="21">
        <f>Gesamtliste!R86</f>
        <v>24107</v>
      </c>
      <c r="J85" s="21">
        <f>Gesamtliste!S86</f>
        <v>27059</v>
      </c>
      <c r="K85" s="19">
        <f>Gesamtliste!T86</f>
        <v>2953</v>
      </c>
      <c r="L85" s="8" t="str">
        <f>Gesamtliste!H86</f>
        <v>Mann</v>
      </c>
      <c r="M85" s="8" t="s">
        <v>1342</v>
      </c>
    </row>
    <row r="86" spans="1:13">
      <c r="A86" s="19">
        <f>Gesamtliste!A87</f>
        <v>83</v>
      </c>
      <c r="B86" s="9" t="str">
        <f>Gesamtliste!B87</f>
        <v>Furgler, Kurt</v>
      </c>
      <c r="C86" s="19" t="str">
        <f>Gesamtliste!D87</f>
        <v>CVP</v>
      </c>
      <c r="D86" s="19" t="str">
        <f>Gesamtliste!E87</f>
        <v>SG</v>
      </c>
      <c r="E86" s="19" t="str">
        <f>Gesamtliste!G87</f>
        <v>5. Ostschweiz</v>
      </c>
      <c r="F86" s="19" t="str">
        <f>Gesamtliste!I87</f>
        <v>katholisch</v>
      </c>
      <c r="G86" s="19" t="str">
        <f>Gesamtliste!J87</f>
        <v>D</v>
      </c>
      <c r="H86" s="19" t="str">
        <f>Gesamtliste!K87</f>
        <v>CVP</v>
      </c>
      <c r="I86" s="21">
        <f>Gesamtliste!R87</f>
        <v>24837</v>
      </c>
      <c r="J86" s="21">
        <f>Gesamtliste!S87</f>
        <v>30315</v>
      </c>
      <c r="K86" s="19">
        <f>Gesamtliste!T87</f>
        <v>5479</v>
      </c>
      <c r="L86" s="8" t="str">
        <f>Gesamtliste!H87</f>
        <v>Mann</v>
      </c>
      <c r="M86" s="8" t="s">
        <v>1341</v>
      </c>
    </row>
    <row r="87" spans="1:13">
      <c r="A87" s="19">
        <f>Gesamtliste!A88</f>
        <v>84</v>
      </c>
      <c r="B87" s="9" t="str">
        <f>Gesamtliste!B88</f>
        <v>Ritschard, Willi</v>
      </c>
      <c r="C87" s="19" t="str">
        <f>Gesamtliste!D88</f>
        <v>SPS</v>
      </c>
      <c r="D87" s="19" t="str">
        <f>Gesamtliste!E88</f>
        <v>SO</v>
      </c>
      <c r="E87" s="19" t="str">
        <f>Gesamtliste!G88</f>
        <v>2. Espace Mittelland</v>
      </c>
      <c r="F87" s="19" t="str">
        <f>Gesamtliste!I88</f>
        <v>reformiert</v>
      </c>
      <c r="G87" s="19" t="str">
        <f>Gesamtliste!J88</f>
        <v>D</v>
      </c>
      <c r="H87" s="19" t="str">
        <f>Gesamtliste!K88</f>
        <v>SPS</v>
      </c>
      <c r="I87" s="21">
        <f>Gesamtliste!R88</f>
        <v>25568</v>
      </c>
      <c r="J87" s="21">
        <f>Gesamtliste!S88</f>
        <v>29130</v>
      </c>
      <c r="K87" s="19">
        <f>Gesamtliste!T88</f>
        <v>3563</v>
      </c>
      <c r="L87" s="8" t="str">
        <f>Gesamtliste!H88</f>
        <v>Mann</v>
      </c>
      <c r="M87" s="8" t="s">
        <v>1342</v>
      </c>
    </row>
    <row r="88" spans="1:13">
      <c r="A88" s="19">
        <f>Gesamtliste!A89</f>
        <v>85</v>
      </c>
      <c r="B88" s="9" t="str">
        <f>Gesamtliste!B89</f>
        <v>Hürlimann, Hans</v>
      </c>
      <c r="C88" s="19" t="str">
        <f>Gesamtliste!D89</f>
        <v>CVP</v>
      </c>
      <c r="D88" s="19" t="str">
        <f>Gesamtliste!E89</f>
        <v>ZG</v>
      </c>
      <c r="E88" s="19" t="str">
        <f>Gesamtliste!G89</f>
        <v>6. Zentralschweiz</v>
      </c>
      <c r="F88" s="19" t="str">
        <f>Gesamtliste!I89</f>
        <v>katholisch</v>
      </c>
      <c r="G88" s="19" t="str">
        <f>Gesamtliste!J89</f>
        <v>D</v>
      </c>
      <c r="H88" s="19" t="str">
        <f>Gesamtliste!K89</f>
        <v>CVP</v>
      </c>
      <c r="I88" s="21">
        <f>Gesamtliste!R89</f>
        <v>25568</v>
      </c>
      <c r="J88" s="21">
        <f>Gesamtliste!S89</f>
        <v>28854</v>
      </c>
      <c r="K88" s="19">
        <f>Gesamtliste!T89</f>
        <v>3287</v>
      </c>
      <c r="L88" s="8" t="str">
        <f>Gesamtliste!H89</f>
        <v>Mann</v>
      </c>
      <c r="M88" s="8" t="s">
        <v>1342</v>
      </c>
    </row>
    <row r="89" spans="1:13">
      <c r="A89" s="19">
        <f>Gesamtliste!A90</f>
        <v>86</v>
      </c>
      <c r="B89" s="9" t="str">
        <f>Gesamtliste!B90</f>
        <v>Chevallaz, Georges-André</v>
      </c>
      <c r="C89" s="19" t="str">
        <f>Gesamtliste!D90</f>
        <v>FDP</v>
      </c>
      <c r="D89" s="19" t="str">
        <f>Gesamtliste!E90</f>
        <v>VD</v>
      </c>
      <c r="E89" s="19" t="str">
        <f>Gesamtliste!G90</f>
        <v>1. Genferseeregion</v>
      </c>
      <c r="F89" s="19" t="str">
        <f>Gesamtliste!I90</f>
        <v>reformiert</v>
      </c>
      <c r="G89" s="19" t="str">
        <f>Gesamtliste!J90</f>
        <v>F</v>
      </c>
      <c r="H89" s="19" t="str">
        <f>Gesamtliste!K90</f>
        <v>FDP</v>
      </c>
      <c r="I89" s="21">
        <f>Gesamtliste!R90</f>
        <v>25568</v>
      </c>
      <c r="J89" s="21">
        <f>Gesamtliste!S90</f>
        <v>29219</v>
      </c>
      <c r="K89" s="19">
        <f>Gesamtliste!T90</f>
        <v>3652</v>
      </c>
      <c r="L89" s="8" t="str">
        <f>Gesamtliste!H90</f>
        <v>Mann</v>
      </c>
      <c r="M89" s="8" t="s">
        <v>1342</v>
      </c>
    </row>
    <row r="90" spans="1:13">
      <c r="A90" s="19">
        <f>Gesamtliste!A91</f>
        <v>87</v>
      </c>
      <c r="B90" s="9" t="str">
        <f>Gesamtliste!B91</f>
        <v>Honegger, Fritz</v>
      </c>
      <c r="C90" s="19" t="str">
        <f>Gesamtliste!D91</f>
        <v>FDP</v>
      </c>
      <c r="D90" s="19" t="str">
        <f>Gesamtliste!E91</f>
        <v>ZH</v>
      </c>
      <c r="E90" s="19" t="str">
        <f>Gesamtliste!G91</f>
        <v>4. Zürich</v>
      </c>
      <c r="F90" s="19" t="str">
        <f>Gesamtliste!I91</f>
        <v>reformiert</v>
      </c>
      <c r="G90" s="19" t="str">
        <f>Gesamtliste!J91</f>
        <v>D</v>
      </c>
      <c r="H90" s="19" t="str">
        <f>Gesamtliste!K91</f>
        <v>FDP</v>
      </c>
      <c r="I90" s="21">
        <f>Gesamtliste!R91</f>
        <v>27060</v>
      </c>
      <c r="J90" s="21">
        <f>Gesamtliste!S91</f>
        <v>28854</v>
      </c>
      <c r="K90" s="19">
        <f>Gesamtliste!T91</f>
        <v>1795</v>
      </c>
      <c r="L90" s="8" t="str">
        <f>Gesamtliste!H91</f>
        <v>Mann</v>
      </c>
      <c r="M90" s="8" t="s">
        <v>1343</v>
      </c>
    </row>
    <row r="91" spans="1:13">
      <c r="A91" s="19">
        <f>Gesamtliste!A92</f>
        <v>88</v>
      </c>
      <c r="B91" s="9" t="str">
        <f>Gesamtliste!B92</f>
        <v>Aubert, Pierre</v>
      </c>
      <c r="C91" s="19" t="str">
        <f>Gesamtliste!D92</f>
        <v>SPS</v>
      </c>
      <c r="D91" s="19" t="str">
        <f>Gesamtliste!E92</f>
        <v>NE</v>
      </c>
      <c r="E91" s="19" t="str">
        <f>Gesamtliste!G92</f>
        <v>2. Espace Mittelland</v>
      </c>
      <c r="F91" s="19" t="str">
        <f>Gesamtliste!I92</f>
        <v>reformiert</v>
      </c>
      <c r="G91" s="19" t="str">
        <f>Gesamtliste!J92</f>
        <v>F</v>
      </c>
      <c r="H91" s="19" t="str">
        <f>Gesamtliste!K92</f>
        <v>SPS</v>
      </c>
      <c r="I91" s="21">
        <f>Gesamtliste!R92</f>
        <v>27060</v>
      </c>
      <c r="J91" s="21">
        <f>Gesamtliste!S92</f>
        <v>30680</v>
      </c>
      <c r="K91" s="19">
        <f>Gesamtliste!T92</f>
        <v>3621</v>
      </c>
      <c r="L91" s="8" t="str">
        <f>Gesamtliste!H92</f>
        <v>Mann</v>
      </c>
      <c r="M91" s="8" t="s">
        <v>1342</v>
      </c>
    </row>
    <row r="92" spans="1:13">
      <c r="A92" s="19">
        <f>Gesamtliste!A93</f>
        <v>89</v>
      </c>
      <c r="B92" s="9" t="str">
        <f>Gesamtliste!B93</f>
        <v>Schlumpf, Leon</v>
      </c>
      <c r="C92" s="19" t="str">
        <f>Gesamtliste!D93</f>
        <v>SVP</v>
      </c>
      <c r="D92" s="19" t="str">
        <f>Gesamtliste!E93</f>
        <v>GR</v>
      </c>
      <c r="E92" s="19" t="str">
        <f>Gesamtliste!G93</f>
        <v>5. Ostschweiz</v>
      </c>
      <c r="F92" s="19" t="str">
        <f>Gesamtliste!I93</f>
        <v>reformiert</v>
      </c>
      <c r="G92" s="19" t="str">
        <f>Gesamtliste!J93</f>
        <v>D</v>
      </c>
      <c r="H92" s="19" t="str">
        <f>Gesamtliste!K93</f>
        <v>SVP</v>
      </c>
      <c r="I92" s="21">
        <f>Gesamtliste!R93</f>
        <v>27759</v>
      </c>
      <c r="J92" s="21">
        <f>Gesamtliste!S93</f>
        <v>30680</v>
      </c>
      <c r="K92" s="19">
        <f>Gesamtliste!T93</f>
        <v>2922</v>
      </c>
      <c r="L92" s="8" t="str">
        <f>Gesamtliste!H93</f>
        <v>Mann</v>
      </c>
      <c r="M92" s="8" t="s">
        <v>1342</v>
      </c>
    </row>
    <row r="93" spans="1:13">
      <c r="A93" s="19">
        <f>Gesamtliste!A94</f>
        <v>90</v>
      </c>
      <c r="B93" s="9" t="str">
        <f>Gesamtliste!B94</f>
        <v>Egli, Alphons</v>
      </c>
      <c r="C93" s="19" t="str">
        <f>Gesamtliste!D94</f>
        <v>CVP</v>
      </c>
      <c r="D93" s="19" t="str">
        <f>Gesamtliste!E94</f>
        <v>LU</v>
      </c>
      <c r="E93" s="19" t="str">
        <f>Gesamtliste!G94</f>
        <v>6. Zentralschweiz</v>
      </c>
      <c r="F93" s="19" t="str">
        <f>Gesamtliste!I94</f>
        <v>katholisch</v>
      </c>
      <c r="G93" s="19" t="str">
        <f>Gesamtliste!J94</f>
        <v>D</v>
      </c>
      <c r="H93" s="19" t="str">
        <f>Gesamtliste!K94</f>
        <v>CVP</v>
      </c>
      <c r="I93" s="21">
        <f>Gesamtliste!R94</f>
        <v>28855</v>
      </c>
      <c r="J93" s="21">
        <f>Gesamtliste!S94</f>
        <v>30315</v>
      </c>
      <c r="K93" s="19">
        <f>Gesamtliste!T94</f>
        <v>1461</v>
      </c>
      <c r="L93" s="8" t="str">
        <f>Gesamtliste!H94</f>
        <v>Mann</v>
      </c>
      <c r="M93" s="8" t="s">
        <v>1342</v>
      </c>
    </row>
    <row r="94" spans="1:13">
      <c r="A94" s="19">
        <f>Gesamtliste!A95</f>
        <v>91</v>
      </c>
      <c r="B94" s="9" t="str">
        <f>Gesamtliste!B95</f>
        <v>Friedrich, Rudolf</v>
      </c>
      <c r="C94" s="19" t="str">
        <f>Gesamtliste!D95</f>
        <v>FDP</v>
      </c>
      <c r="D94" s="19" t="str">
        <f>Gesamtliste!E95</f>
        <v>ZH</v>
      </c>
      <c r="E94" s="19" t="str">
        <f>Gesamtliste!G95</f>
        <v>4. Zürich</v>
      </c>
      <c r="F94" s="19" t="str">
        <f>Gesamtliste!I95</f>
        <v>reformiert</v>
      </c>
      <c r="G94" s="19" t="str">
        <f>Gesamtliste!J95</f>
        <v>D</v>
      </c>
      <c r="H94" s="19" t="str">
        <f>Gesamtliste!K95</f>
        <v>FDP</v>
      </c>
      <c r="I94" s="21">
        <f>Gesamtliste!R95</f>
        <v>28855</v>
      </c>
      <c r="J94" s="21">
        <f>Gesamtliste!S95</f>
        <v>29513</v>
      </c>
      <c r="K94" s="19">
        <f>Gesamtliste!T95</f>
        <v>659</v>
      </c>
      <c r="L94" s="8" t="str">
        <f>Gesamtliste!H95</f>
        <v>Mann</v>
      </c>
      <c r="M94" s="8" t="s">
        <v>1342</v>
      </c>
    </row>
    <row r="95" spans="1:13">
      <c r="A95" s="19">
        <f>Gesamtliste!A96</f>
        <v>92</v>
      </c>
      <c r="B95" s="9" t="str">
        <f>Gesamtliste!B96</f>
        <v>Stich, Otto</v>
      </c>
      <c r="C95" s="19" t="str">
        <f>Gesamtliste!D96</f>
        <v>SPS</v>
      </c>
      <c r="D95" s="19" t="str">
        <f>Gesamtliste!E96</f>
        <v>SO</v>
      </c>
      <c r="E95" s="19" t="str">
        <f>Gesamtliste!G96</f>
        <v>2. Espace Mittelland</v>
      </c>
      <c r="F95" s="19" t="str">
        <f>Gesamtliste!I96</f>
        <v>katholisch</v>
      </c>
      <c r="G95" s="19" t="str">
        <f>Gesamtliste!J96</f>
        <v>D</v>
      </c>
      <c r="H95" s="19" t="str">
        <f>Gesamtliste!K96</f>
        <v>SPS</v>
      </c>
      <c r="I95" s="21">
        <f>Gesamtliste!R96</f>
        <v>29220</v>
      </c>
      <c r="J95" s="21">
        <f>Gesamtliste!S96</f>
        <v>33541</v>
      </c>
      <c r="K95" s="19">
        <f>Gesamtliste!T96</f>
        <v>4322</v>
      </c>
      <c r="L95" s="8" t="str">
        <f>Gesamtliste!H96</f>
        <v>Mann</v>
      </c>
      <c r="M95" s="8" t="s">
        <v>1342</v>
      </c>
    </row>
    <row r="96" spans="1:13">
      <c r="A96" s="19">
        <f>Gesamtliste!A97</f>
        <v>93</v>
      </c>
      <c r="B96" s="9" t="str">
        <f>Gesamtliste!B97</f>
        <v>Delamuraz, Jean-Pascal</v>
      </c>
      <c r="C96" s="19" t="str">
        <f>Gesamtliste!D97</f>
        <v>FDP</v>
      </c>
      <c r="D96" s="19" t="str">
        <f>Gesamtliste!E97</f>
        <v>VD</v>
      </c>
      <c r="E96" s="19" t="str">
        <f>Gesamtliste!G97</f>
        <v>1. Genferseeregion</v>
      </c>
      <c r="F96" s="19" t="str">
        <f>Gesamtliste!I97</f>
        <v>reformiert</v>
      </c>
      <c r="G96" s="19" t="str">
        <f>Gesamtliste!J97</f>
        <v>F</v>
      </c>
      <c r="H96" s="19" t="str">
        <f>Gesamtliste!K97</f>
        <v>FDP</v>
      </c>
      <c r="I96" s="21">
        <f>Gesamtliste!R97</f>
        <v>29220</v>
      </c>
      <c r="J96" s="21">
        <f>Gesamtliste!S97</f>
        <v>34423</v>
      </c>
      <c r="K96" s="19">
        <f>Gesamtliste!T97</f>
        <v>5204</v>
      </c>
      <c r="L96" s="8" t="str">
        <f>Gesamtliste!H97</f>
        <v>Mann</v>
      </c>
      <c r="M96" s="8" t="s">
        <v>1341</v>
      </c>
    </row>
    <row r="97" spans="1:13">
      <c r="A97" s="19">
        <f>Gesamtliste!A98</f>
        <v>94</v>
      </c>
      <c r="B97" s="9" t="str">
        <f>Gesamtliste!B98</f>
        <v>Kopp, Elisabeth</v>
      </c>
      <c r="C97" s="19" t="str">
        <f>Gesamtliste!D98</f>
        <v>FDP</v>
      </c>
      <c r="D97" s="19" t="str">
        <f>Gesamtliste!E98</f>
        <v>ZH</v>
      </c>
      <c r="E97" s="19" t="str">
        <f>Gesamtliste!G98</f>
        <v>4. Zürich</v>
      </c>
      <c r="F97" s="19" t="str">
        <f>Gesamtliste!I98</f>
        <v>reformiert</v>
      </c>
      <c r="G97" s="19" t="str">
        <f>Gesamtliste!J98</f>
        <v>D</v>
      </c>
      <c r="H97" s="19" t="str">
        <f>Gesamtliste!K98</f>
        <v>FDP</v>
      </c>
      <c r="I97" s="21">
        <f>Gesamtliste!R98</f>
        <v>29514</v>
      </c>
      <c r="J97" s="21">
        <f>Gesamtliste!S98</f>
        <v>31058</v>
      </c>
      <c r="K97" s="19">
        <f>Gesamtliste!T98</f>
        <v>1545</v>
      </c>
      <c r="L97" s="8" t="str">
        <f>Gesamtliste!H98</f>
        <v>Frau</v>
      </c>
      <c r="M97" s="8" t="s">
        <v>1341</v>
      </c>
    </row>
    <row r="98" spans="1:13">
      <c r="A98" s="19">
        <f>Gesamtliste!A99</f>
        <v>95</v>
      </c>
      <c r="B98" s="9" t="str">
        <f>Gesamtliste!B99</f>
        <v>Koller, Arnold</v>
      </c>
      <c r="C98" s="19" t="str">
        <f>Gesamtliste!D99</f>
        <v>CVP</v>
      </c>
      <c r="D98" s="19" t="str">
        <f>Gesamtliste!E99</f>
        <v>AI</v>
      </c>
      <c r="E98" s="19" t="str">
        <f>Gesamtliste!G99</f>
        <v>5. Ostschweiz</v>
      </c>
      <c r="F98" s="19" t="str">
        <f>Gesamtliste!I99</f>
        <v>katholisch</v>
      </c>
      <c r="G98" s="19" t="str">
        <f>Gesamtliste!J99</f>
        <v>D</v>
      </c>
      <c r="H98" s="19" t="str">
        <f>Gesamtliste!K99</f>
        <v>CVP</v>
      </c>
      <c r="I98" s="21">
        <f>Gesamtliste!R99</f>
        <v>30316</v>
      </c>
      <c r="J98" s="21">
        <f>Gesamtliste!S99</f>
        <v>34818</v>
      </c>
      <c r="K98" s="19">
        <f>Gesamtliste!T99</f>
        <v>4503</v>
      </c>
      <c r="L98" s="8" t="str">
        <f>Gesamtliste!H99</f>
        <v>Mann</v>
      </c>
      <c r="M98" s="8" t="s">
        <v>1342</v>
      </c>
    </row>
    <row r="99" spans="1:13">
      <c r="A99" s="19">
        <f>Gesamtliste!A100</f>
        <v>96</v>
      </c>
      <c r="B99" s="9" t="str">
        <f>Gesamtliste!B100</f>
        <v>Cotti, Flavio</v>
      </c>
      <c r="C99" s="19" t="str">
        <f>Gesamtliste!D100</f>
        <v>CVP</v>
      </c>
      <c r="D99" s="19" t="str">
        <f>Gesamtliste!E100</f>
        <v>TI</v>
      </c>
      <c r="E99" s="19" t="str">
        <f>Gesamtliste!G100</f>
        <v>7. Tessin</v>
      </c>
      <c r="F99" s="19" t="str">
        <f>Gesamtliste!I100</f>
        <v>katholisch</v>
      </c>
      <c r="G99" s="19" t="str">
        <f>Gesamtliste!J100</f>
        <v>I</v>
      </c>
      <c r="H99" s="19" t="str">
        <f>Gesamtliste!K100</f>
        <v>CVP</v>
      </c>
      <c r="I99" s="21">
        <f>Gesamtliste!R100</f>
        <v>30316</v>
      </c>
      <c r="J99" s="21">
        <f>Gesamtliste!S100</f>
        <v>34818</v>
      </c>
      <c r="K99" s="19">
        <f>Gesamtliste!T100</f>
        <v>4503</v>
      </c>
      <c r="L99" s="8" t="str">
        <f>Gesamtliste!H100</f>
        <v>Mann</v>
      </c>
      <c r="M99" s="8" t="s">
        <v>1341</v>
      </c>
    </row>
    <row r="100" spans="1:13">
      <c r="A100" s="19">
        <f>Gesamtliste!A101</f>
        <v>97</v>
      </c>
      <c r="B100" s="9" t="str">
        <f>Gesamtliste!B101</f>
        <v>Felber, René</v>
      </c>
      <c r="C100" s="19" t="str">
        <f>Gesamtliste!D101</f>
        <v>SPS</v>
      </c>
      <c r="D100" s="19" t="str">
        <f>Gesamtliste!E101</f>
        <v xml:space="preserve">NE </v>
      </c>
      <c r="E100" s="19" t="str">
        <f>Gesamtliste!G101</f>
        <v>2. Espace Mittelland</v>
      </c>
      <c r="F100" s="19" t="str">
        <f>Gesamtliste!I101</f>
        <v>katholisch</v>
      </c>
      <c r="G100" s="19" t="str">
        <f>Gesamtliste!J101</f>
        <v>F</v>
      </c>
      <c r="H100" s="19" t="str">
        <f>Gesamtliste!K101</f>
        <v>SPS</v>
      </c>
      <c r="I100" s="21">
        <f>Gesamtliste!R101</f>
        <v>30681</v>
      </c>
      <c r="J100" s="21">
        <f>Gesamtliste!S101</f>
        <v>32597</v>
      </c>
      <c r="K100" s="19">
        <f>Gesamtliste!T101</f>
        <v>1917</v>
      </c>
      <c r="L100" s="8" t="str">
        <f>Gesamtliste!H101</f>
        <v>Mann</v>
      </c>
      <c r="M100" s="8" t="s">
        <v>1342</v>
      </c>
    </row>
    <row r="101" spans="1:13">
      <c r="A101" s="19">
        <f>Gesamtliste!A102</f>
        <v>98</v>
      </c>
      <c r="B101" s="9" t="str">
        <f>Gesamtliste!B102</f>
        <v>Ogi, Adolf</v>
      </c>
      <c r="C101" s="19" t="str">
        <f>Gesamtliste!D102</f>
        <v>SVP</v>
      </c>
      <c r="D101" s="19" t="str">
        <f>Gesamtliste!E102</f>
        <v>BE</v>
      </c>
      <c r="E101" s="19" t="str">
        <f>Gesamtliste!G102</f>
        <v>2. Espace Mittelland</v>
      </c>
      <c r="F101" s="19" t="str">
        <f>Gesamtliste!I102</f>
        <v>reformiert</v>
      </c>
      <c r="G101" s="19" t="str">
        <f>Gesamtliste!J102</f>
        <v>D</v>
      </c>
      <c r="H101" s="19" t="str">
        <f>Gesamtliste!K102</f>
        <v>SVP</v>
      </c>
      <c r="I101" s="21">
        <f>Gesamtliste!R102</f>
        <v>30681</v>
      </c>
      <c r="J101" s="21">
        <f>Gesamtliste!S102</f>
        <v>35429</v>
      </c>
      <c r="K101" s="19">
        <f>Gesamtliste!T102</f>
        <v>4749</v>
      </c>
      <c r="L101" s="8" t="str">
        <f>Gesamtliste!H102</f>
        <v>Mann</v>
      </c>
      <c r="M101" s="8" t="s">
        <v>1341</v>
      </c>
    </row>
    <row r="102" spans="1:13">
      <c r="A102" s="19">
        <f>Gesamtliste!A103</f>
        <v>99</v>
      </c>
      <c r="B102" s="9" t="str">
        <f>Gesamtliste!B103</f>
        <v>Villiger, Kaspar</v>
      </c>
      <c r="C102" s="19" t="str">
        <f>Gesamtliste!D103</f>
        <v>FDP</v>
      </c>
      <c r="D102" s="19" t="str">
        <f>Gesamtliste!E103</f>
        <v>LU</v>
      </c>
      <c r="E102" s="19" t="str">
        <f>Gesamtliste!G103</f>
        <v>6. Zentralschweiz</v>
      </c>
      <c r="F102" s="19" t="str">
        <f>Gesamtliste!I103</f>
        <v>reformiert</v>
      </c>
      <c r="G102" s="19" t="str">
        <f>Gesamtliste!J103</f>
        <v>D</v>
      </c>
      <c r="H102" s="19" t="str">
        <f>Gesamtliste!K103</f>
        <v>CVP</v>
      </c>
      <c r="I102" s="21">
        <f>Gesamtliste!R103</f>
        <v>31078</v>
      </c>
      <c r="J102" s="21">
        <f>Gesamtliste!S103</f>
        <v>36524</v>
      </c>
      <c r="K102" s="19">
        <f>Gesamtliste!T103</f>
        <v>5447</v>
      </c>
      <c r="L102" s="8" t="str">
        <f>Gesamtliste!H103</f>
        <v>Mann</v>
      </c>
      <c r="M102" s="8" t="s">
        <v>1341</v>
      </c>
    </row>
    <row r="103" spans="1:13">
      <c r="A103" s="19">
        <f>Gesamtliste!A104</f>
        <v>100</v>
      </c>
      <c r="B103" s="9" t="str">
        <f>Gesamtliste!B104</f>
        <v>Dreifuss, Ruth</v>
      </c>
      <c r="C103" s="19" t="str">
        <f>Gesamtliste!D104</f>
        <v>SPS</v>
      </c>
      <c r="D103" s="19" t="str">
        <f>Gesamtliste!E104</f>
        <v>GE</v>
      </c>
      <c r="E103" s="19" t="str">
        <f>Gesamtliste!G104</f>
        <v>1. Genferseeregion</v>
      </c>
      <c r="F103" s="19" t="str">
        <f>Gesamtliste!I104</f>
        <v>israelitisch</v>
      </c>
      <c r="G103" s="19" t="str">
        <f>Gesamtliste!J104</f>
        <v>F</v>
      </c>
      <c r="H103" s="19" t="str">
        <f>Gesamtliste!K104</f>
        <v>SPS</v>
      </c>
      <c r="I103" s="21">
        <f>Gesamtliste!R104</f>
        <v>32598</v>
      </c>
      <c r="J103" s="21">
        <f>Gesamtliste!S104</f>
        <v>36159</v>
      </c>
      <c r="K103" s="19">
        <f>Gesamtliste!T104</f>
        <v>3562</v>
      </c>
      <c r="L103" s="8" t="str">
        <f>Gesamtliste!H104</f>
        <v>Frau</v>
      </c>
      <c r="M103" s="8" t="s">
        <v>1342</v>
      </c>
    </row>
    <row r="104" spans="1:13">
      <c r="A104" s="19">
        <f>Gesamtliste!A105</f>
        <v>101</v>
      </c>
      <c r="B104" s="9" t="str">
        <f>Gesamtliste!B105</f>
        <v>Leuenberger, Moritz</v>
      </c>
      <c r="C104" s="19" t="str">
        <f>Gesamtliste!D105</f>
        <v>SPS</v>
      </c>
      <c r="D104" s="19" t="str">
        <f>Gesamtliste!E105</f>
        <v>ZH</v>
      </c>
      <c r="E104" s="19" t="str">
        <f>Gesamtliste!G105</f>
        <v>4. Zürich</v>
      </c>
      <c r="F104" s="19" t="str">
        <f>Gesamtliste!I105</f>
        <v>reformiert</v>
      </c>
      <c r="G104" s="19" t="str">
        <f>Gesamtliste!J105</f>
        <v>D</v>
      </c>
      <c r="H104" s="19" t="str">
        <f>Gesamtliste!K105</f>
        <v>SPS</v>
      </c>
      <c r="I104" s="21">
        <f>Gesamtliste!R105</f>
        <v>33542</v>
      </c>
      <c r="J104" s="21">
        <f>Gesamtliste!S105</f>
        <v>39020</v>
      </c>
      <c r="K104" s="19">
        <f>Gesamtliste!T105</f>
        <v>5479</v>
      </c>
      <c r="L104" s="8" t="str">
        <f>Gesamtliste!H105</f>
        <v>Mann</v>
      </c>
      <c r="M104" s="8" t="s">
        <v>1341</v>
      </c>
    </row>
    <row r="105" spans="1:13">
      <c r="A105" s="19">
        <f>Gesamtliste!A106</f>
        <v>102</v>
      </c>
      <c r="B105" s="9" t="str">
        <f>Gesamtliste!B106</f>
        <v>Couchepin, Pascal</v>
      </c>
      <c r="C105" s="19" t="str">
        <f>Gesamtliste!D106</f>
        <v>FDP</v>
      </c>
      <c r="D105" s="19" t="str">
        <f>Gesamtliste!E106</f>
        <v>VS</v>
      </c>
      <c r="E105" s="19" t="str">
        <f>Gesamtliste!G106</f>
        <v>1. Genferseeregion</v>
      </c>
      <c r="F105" s="19" t="str">
        <f>Gesamtliste!I106</f>
        <v>katholisch</v>
      </c>
      <c r="G105" s="19" t="str">
        <f>Gesamtliste!J106</f>
        <v>F</v>
      </c>
      <c r="H105" s="19" t="str">
        <f>Gesamtliste!K106</f>
        <v>FDP</v>
      </c>
      <c r="I105" s="21">
        <f>Gesamtliste!R106</f>
        <v>34424</v>
      </c>
      <c r="J105" s="21">
        <f>Gesamtliste!S106</f>
        <v>38655</v>
      </c>
      <c r="K105" s="19">
        <f>Gesamtliste!T106</f>
        <v>4233</v>
      </c>
      <c r="L105" s="8" t="str">
        <f>Gesamtliste!H106</f>
        <v>Mann</v>
      </c>
      <c r="M105" s="8" t="s">
        <v>1342</v>
      </c>
    </row>
    <row r="106" spans="1:13">
      <c r="A106" s="19">
        <f>Gesamtliste!A107</f>
        <v>103</v>
      </c>
      <c r="B106" s="9" t="str">
        <f>Gesamtliste!B107</f>
        <v>Metzler-Arnold, Ruth</v>
      </c>
      <c r="C106" s="19" t="str">
        <f>Gesamtliste!D107</f>
        <v>CVP</v>
      </c>
      <c r="D106" s="19" t="str">
        <f>Gesamtliste!E107</f>
        <v>AI</v>
      </c>
      <c r="E106" s="19" t="str">
        <f>Gesamtliste!G107</f>
        <v>5. Ostschweiz</v>
      </c>
      <c r="F106" s="19" t="str">
        <f>Gesamtliste!I107</f>
        <v>katholisch</v>
      </c>
      <c r="G106" s="19" t="str">
        <f>Gesamtliste!J107</f>
        <v>D</v>
      </c>
      <c r="H106" s="19" t="str">
        <f>Gesamtliste!K107</f>
        <v>CVP</v>
      </c>
      <c r="I106" s="21">
        <f>Gesamtliste!R107</f>
        <v>34819</v>
      </c>
      <c r="J106" s="21">
        <f>Gesamtliste!S107</f>
        <v>36524</v>
      </c>
      <c r="K106" s="19">
        <f>Gesamtliste!T107</f>
        <v>1706</v>
      </c>
      <c r="L106" s="8" t="str">
        <f>Gesamtliste!H107</f>
        <v>Frau</v>
      </c>
      <c r="M106" s="8" t="s">
        <v>1340</v>
      </c>
    </row>
    <row r="107" spans="1:13">
      <c r="A107" s="19">
        <f>Gesamtliste!A108</f>
        <v>104</v>
      </c>
      <c r="B107" s="9" t="str">
        <f>Gesamtliste!B108</f>
        <v>Deiss, Joseph</v>
      </c>
      <c r="C107" s="19" t="str">
        <f>Gesamtliste!D108</f>
        <v>CVP</v>
      </c>
      <c r="D107" s="19" t="str">
        <f>Gesamtliste!E108</f>
        <v>FR</v>
      </c>
      <c r="E107" s="19" t="str">
        <f>Gesamtliste!G108</f>
        <v>2. Espace Mittelland</v>
      </c>
      <c r="F107" s="19" t="str">
        <f>Gesamtliste!I108</f>
        <v>katholisch</v>
      </c>
      <c r="G107" s="19" t="str">
        <f>Gesamtliste!J108</f>
        <v>D/F</v>
      </c>
      <c r="H107" s="19" t="str">
        <f>Gesamtliste!K108</f>
        <v>CVP</v>
      </c>
      <c r="I107" s="21">
        <f>Gesamtliste!R108</f>
        <v>34819</v>
      </c>
      <c r="J107" s="21">
        <f>Gesamtliste!S108</f>
        <v>37467</v>
      </c>
      <c r="K107" s="19">
        <f>Gesamtliste!T108</f>
        <v>2649</v>
      </c>
      <c r="L107" s="8" t="str">
        <f>Gesamtliste!H108</f>
        <v>Mann</v>
      </c>
      <c r="M107" s="8" t="s">
        <v>1342</v>
      </c>
    </row>
    <row r="108" spans="1:13">
      <c r="A108" s="19">
        <f>Gesamtliste!A109</f>
        <v>105</v>
      </c>
      <c r="B108" s="9" t="str">
        <f>Gesamtliste!B109</f>
        <v>Schmid, Samuel</v>
      </c>
      <c r="C108" s="19" t="str">
        <f>Gesamtliste!D109</f>
        <v>BDP</v>
      </c>
      <c r="D108" s="19" t="str">
        <f>Gesamtliste!E109</f>
        <v>BE</v>
      </c>
      <c r="E108" s="19" t="str">
        <f>Gesamtliste!G109</f>
        <v>2. Espace Mittelland</v>
      </c>
      <c r="F108" s="19" t="str">
        <f>Gesamtliste!I109</f>
        <v>reformiert</v>
      </c>
      <c r="G108" s="19" t="str">
        <f>Gesamtliste!J109</f>
        <v>D</v>
      </c>
      <c r="H108" s="19" t="str">
        <f>Gesamtliste!K109</f>
        <v>SVP/BDP</v>
      </c>
      <c r="I108" s="21">
        <f>Gesamtliste!R109</f>
        <v>35430</v>
      </c>
      <c r="J108" s="21">
        <f>Gesamtliste!S109</f>
        <v>38351</v>
      </c>
      <c r="K108" s="19">
        <f>Gesamtliste!T109</f>
        <v>2922</v>
      </c>
      <c r="L108" s="8" t="str">
        <f>Gesamtliste!H109</f>
        <v>Mann</v>
      </c>
      <c r="M108" s="8" t="s">
        <v>1342</v>
      </c>
    </row>
    <row r="109" spans="1:13">
      <c r="A109" s="19">
        <f>Gesamtliste!A110</f>
        <v>106</v>
      </c>
      <c r="B109" s="9" t="str">
        <f>Gesamtliste!B110</f>
        <v>Calmy-Rey, Micheline</v>
      </c>
      <c r="C109" s="19" t="str">
        <f>Gesamtliste!D110</f>
        <v>SPS</v>
      </c>
      <c r="D109" s="19" t="str">
        <f>Gesamtliste!E110</f>
        <v>GE</v>
      </c>
      <c r="E109" s="19" t="str">
        <f>Gesamtliste!G110</f>
        <v>1. Genferseeregion</v>
      </c>
      <c r="F109" s="19" t="str">
        <f>Gesamtliste!I110</f>
        <v>katholisch</v>
      </c>
      <c r="G109" s="19" t="str">
        <f>Gesamtliste!J110</f>
        <v>F</v>
      </c>
      <c r="H109" s="19" t="str">
        <f>Gesamtliste!K110</f>
        <v>SPS</v>
      </c>
      <c r="I109" s="21">
        <f>Gesamtliste!R110</f>
        <v>36160</v>
      </c>
      <c r="J109" s="21">
        <f>Gesamtliste!S110</f>
        <v>39446</v>
      </c>
      <c r="K109" s="19">
        <f>Gesamtliste!T110</f>
        <v>3287</v>
      </c>
      <c r="L109" s="8" t="str">
        <f>Gesamtliste!H110</f>
        <v>Frau</v>
      </c>
      <c r="M109" s="8" t="s">
        <v>1342</v>
      </c>
    </row>
    <row r="110" spans="1:13">
      <c r="A110" s="19">
        <f>Gesamtliste!A111</f>
        <v>107</v>
      </c>
      <c r="B110" s="9" t="str">
        <f>Gesamtliste!B111</f>
        <v>Blocher, Christoph</v>
      </c>
      <c r="C110" s="19" t="str">
        <f>Gesamtliste!D111</f>
        <v>SVP</v>
      </c>
      <c r="D110" s="19" t="str">
        <f>Gesamtliste!E111</f>
        <v>ZH</v>
      </c>
      <c r="E110" s="19" t="str">
        <f>Gesamtliste!G111</f>
        <v>4. Zürich</v>
      </c>
      <c r="F110" s="19" t="str">
        <f>Gesamtliste!I111</f>
        <v>reformiert</v>
      </c>
      <c r="G110" s="19" t="str">
        <f>Gesamtliste!J111</f>
        <v>D</v>
      </c>
      <c r="H110" s="19" t="str">
        <f>Gesamtliste!K111</f>
        <v>SVP</v>
      </c>
      <c r="I110" s="21">
        <f>Gesamtliste!R111</f>
        <v>36525</v>
      </c>
      <c r="J110" s="21">
        <f>Gesamtliste!S111</f>
        <v>37985</v>
      </c>
      <c r="K110" s="19">
        <f>Gesamtliste!T111</f>
        <v>1461</v>
      </c>
      <c r="L110" s="8" t="str">
        <f>Gesamtliste!H111</f>
        <v>Mann</v>
      </c>
      <c r="M110" s="8" t="s">
        <v>1343</v>
      </c>
    </row>
    <row r="111" spans="1:13">
      <c r="A111" s="19">
        <f>Gesamtliste!A112</f>
        <v>108</v>
      </c>
      <c r="B111" s="9" t="str">
        <f>Gesamtliste!B112</f>
        <v>Merz, Hans-Rudolf</v>
      </c>
      <c r="C111" s="19" t="str">
        <f>Gesamtliste!D112</f>
        <v>FDP</v>
      </c>
      <c r="D111" s="19" t="str">
        <f>Gesamtliste!E112</f>
        <v>AR</v>
      </c>
      <c r="E111" s="19" t="str">
        <f>Gesamtliste!G112</f>
        <v>5. Ostschweiz</v>
      </c>
      <c r="F111" s="19" t="str">
        <f>Gesamtliste!I112</f>
        <v>reformiert</v>
      </c>
      <c r="G111" s="19" t="str">
        <f>Gesamtliste!J112</f>
        <v>D</v>
      </c>
      <c r="H111" s="19" t="str">
        <f>Gesamtliste!K112</f>
        <v>FDP</v>
      </c>
      <c r="I111" s="21">
        <f>Gesamtliste!R112</f>
        <v>36525</v>
      </c>
      <c r="J111" s="21">
        <f>Gesamtliste!S112</f>
        <v>39020</v>
      </c>
      <c r="K111" s="19">
        <f>Gesamtliste!T112</f>
        <v>2496</v>
      </c>
      <c r="L111" s="8" t="str">
        <f>Gesamtliste!H112</f>
        <v>Mann</v>
      </c>
      <c r="M111" s="8" t="s">
        <v>1343</v>
      </c>
    </row>
    <row r="112" spans="1:13">
      <c r="A112" s="19">
        <f>Gesamtliste!A113</f>
        <v>109</v>
      </c>
      <c r="B112" s="9" t="str">
        <f>Gesamtliste!B113</f>
        <v>Leuthard, Doris</v>
      </c>
      <c r="C112" s="19" t="str">
        <f>Gesamtliste!D113</f>
        <v>CVP</v>
      </c>
      <c r="D112" s="19" t="str">
        <f>Gesamtliste!E113</f>
        <v>AG</v>
      </c>
      <c r="E112" s="19" t="str">
        <f>Gesamtliste!G113</f>
        <v>3. Nordwestschweiz</v>
      </c>
      <c r="F112" s="19" t="str">
        <f>Gesamtliste!I113</f>
        <v>katholisch</v>
      </c>
      <c r="G112" s="19" t="str">
        <f>Gesamtliste!J113</f>
        <v>D</v>
      </c>
      <c r="H112" s="19" t="str">
        <f>Gesamtliste!K113</f>
        <v>CVP</v>
      </c>
      <c r="I112" s="21">
        <f>Gesamtliste!R113</f>
        <v>37864</v>
      </c>
      <c r="J112" s="21">
        <f>Gesamtliste!S113</f>
        <v>42003</v>
      </c>
      <c r="K112" s="19">
        <f>Gesamtliste!T113</f>
        <v>4536</v>
      </c>
      <c r="L112" s="8" t="str">
        <f>Gesamtliste!H113</f>
        <v>Frau</v>
      </c>
      <c r="M112" s="8" t="s">
        <v>1341</v>
      </c>
    </row>
    <row r="113" spans="1:13">
      <c r="A113" s="19">
        <f>Gesamtliste!A114</f>
        <v>110</v>
      </c>
      <c r="B113" s="9" t="str">
        <f>Gesamtliste!B114</f>
        <v>Widmer-Schlumpf, Eveline</v>
      </c>
      <c r="C113" s="19" t="str">
        <f>Gesamtliste!D114</f>
        <v>BDP</v>
      </c>
      <c r="D113" s="19" t="str">
        <f>Gesamtliste!E114</f>
        <v>GR</v>
      </c>
      <c r="E113" s="19" t="str">
        <f>Gesamtliste!G114</f>
        <v>5. Ostschweiz</v>
      </c>
      <c r="F113" s="19" t="str">
        <f>Gesamtliste!I114</f>
        <v>reformiert</v>
      </c>
      <c r="G113" s="19" t="str">
        <f>Gesamtliste!J114</f>
        <v>D</v>
      </c>
      <c r="H113" s="19" t="str">
        <f>Gesamtliste!K114</f>
        <v>SVP/BDP</v>
      </c>
      <c r="I113" s="21">
        <f>Gesamtliste!R114</f>
        <v>37986</v>
      </c>
      <c r="J113" s="21">
        <f>Gesamtliste!S114</f>
        <v>40907</v>
      </c>
      <c r="K113" s="19">
        <f>Gesamtliste!T114</f>
        <v>2922</v>
      </c>
      <c r="L113" s="8" t="str">
        <f>Gesamtliste!H114</f>
        <v>Frau</v>
      </c>
      <c r="M113" s="8" t="s">
        <v>1342</v>
      </c>
    </row>
    <row r="114" spans="1:13">
      <c r="A114" s="19">
        <f>Gesamtliste!A115</f>
        <v>111</v>
      </c>
      <c r="B114" s="9" t="str">
        <f>Gesamtliste!B115</f>
        <v>Maurer, Ueli</v>
      </c>
      <c r="C114" s="19" t="str">
        <f>Gesamtliste!D115</f>
        <v>SVP</v>
      </c>
      <c r="D114" s="19" t="str">
        <f>Gesamtliste!E115</f>
        <v>ZH</v>
      </c>
      <c r="E114" s="19" t="str">
        <f>Gesamtliste!G115</f>
        <v>4. Zürich</v>
      </c>
      <c r="F114" s="19" t="str">
        <f>Gesamtliste!I115</f>
        <v>reformiert</v>
      </c>
      <c r="G114" s="19" t="str">
        <f>Gesamtliste!J115</f>
        <v>D</v>
      </c>
      <c r="H114" s="19" t="str">
        <f>Gesamtliste!K115</f>
        <v>SVP</v>
      </c>
      <c r="I114" s="21">
        <f>Gesamtliste!R115</f>
        <v>38352</v>
      </c>
      <c r="J114" s="21">
        <f>Gesamtliste!S115</f>
        <v>43464</v>
      </c>
      <c r="K114" s="19">
        <f>Gesamtliste!T115</f>
        <v>5113</v>
      </c>
      <c r="L114" s="8" t="str">
        <f>Gesamtliste!H115</f>
        <v>Mann</v>
      </c>
      <c r="M114" s="8" t="s">
        <v>1342</v>
      </c>
    </row>
    <row r="115" spans="1:13">
      <c r="A115" s="19">
        <f>Gesamtliste!A116</f>
        <v>112</v>
      </c>
      <c r="B115" s="9" t="str">
        <f>Gesamtliste!B116</f>
        <v>Burkhalter, Didier</v>
      </c>
      <c r="C115" s="19" t="str">
        <f>Gesamtliste!D116</f>
        <v>FDP</v>
      </c>
      <c r="D115" s="19" t="str">
        <f>Gesamtliste!E116</f>
        <v>NE</v>
      </c>
      <c r="E115" s="19" t="str">
        <f>Gesamtliste!G116</f>
        <v>2. Espace Mittelland</v>
      </c>
      <c r="F115" s="23" t="s">
        <v>9</v>
      </c>
      <c r="G115" s="19" t="str">
        <f>Gesamtliste!J116</f>
        <v>F</v>
      </c>
      <c r="H115" s="19" t="str">
        <f>Gesamtliste!K116</f>
        <v>FDP</v>
      </c>
      <c r="I115" s="21">
        <f>Gesamtliste!R116</f>
        <v>38656</v>
      </c>
      <c r="J115" s="21">
        <f>Gesamtliste!S116</f>
        <v>41577</v>
      </c>
      <c r="K115" s="19">
        <f>Gesamtliste!T116</f>
        <v>2922</v>
      </c>
      <c r="L115" s="8" t="str">
        <f>Gesamtliste!H116</f>
        <v>Mann</v>
      </c>
      <c r="M115" s="8" t="s">
        <v>1341</v>
      </c>
    </row>
    <row r="116" spans="1:13" ht="15">
      <c r="A116" s="19">
        <f>Gesamtliste!A117</f>
        <v>113</v>
      </c>
      <c r="B116" s="9" t="str">
        <f>Gesamtliste!B117</f>
        <v>Sommaruga, Simonetta</v>
      </c>
      <c r="C116" s="19" t="str">
        <f>Gesamtliste!D117</f>
        <v>SPS</v>
      </c>
      <c r="D116" s="19" t="str">
        <f>Gesamtliste!E117</f>
        <v>BE</v>
      </c>
      <c r="E116" s="19" t="str">
        <f>Gesamtliste!G117</f>
        <v>2. Espace Mittelland</v>
      </c>
      <c r="F116" s="55" t="s">
        <v>259</v>
      </c>
      <c r="G116" s="19" t="str">
        <f>Gesamtliste!J117</f>
        <v>D</v>
      </c>
      <c r="H116" s="19" t="str">
        <f>Gesamtliste!K117</f>
        <v>SPS</v>
      </c>
      <c r="I116" s="21">
        <f>Gesamtliste!R117</f>
        <v>39021</v>
      </c>
      <c r="J116" s="21">
        <f>Gesamtliste!S117</f>
        <v>43464</v>
      </c>
      <c r="K116" s="19">
        <f>Gesamtliste!T117</f>
        <v>4444</v>
      </c>
      <c r="L116" s="8" t="str">
        <f>Gesamtliste!H117</f>
        <v>Frau</v>
      </c>
      <c r="M116" s="8" t="s">
        <v>1342</v>
      </c>
    </row>
    <row r="117" spans="1:13" ht="15">
      <c r="A117" s="19">
        <f>Gesamtliste!A118</f>
        <v>114</v>
      </c>
      <c r="B117" s="9" t="str">
        <f>Gesamtliste!B118</f>
        <v>Schneider-Amman, Johann N.</v>
      </c>
      <c r="C117" s="19" t="str">
        <f>Gesamtliste!D118</f>
        <v>FDP</v>
      </c>
      <c r="D117" s="19" t="str">
        <f>Gesamtliste!E118</f>
        <v>BE</v>
      </c>
      <c r="E117" s="19" t="str">
        <f>Gesamtliste!G118</f>
        <v>2. Espace Mittelland</v>
      </c>
      <c r="F117" s="55" t="s">
        <v>152</v>
      </c>
      <c r="G117" s="19" t="str">
        <f>Gesamtliste!J118</f>
        <v>D</v>
      </c>
      <c r="H117" s="19" t="str">
        <f>Gesamtliste!K118</f>
        <v>FDP</v>
      </c>
      <c r="I117" s="21">
        <f>Gesamtliste!R118</f>
        <v>39021</v>
      </c>
      <c r="J117" s="21">
        <f>Gesamtliste!S118</f>
        <v>42003</v>
      </c>
      <c r="K117" s="19">
        <f>Gesamtliste!T118</f>
        <v>2983</v>
      </c>
      <c r="L117" s="8" t="str">
        <f>Gesamtliste!H118</f>
        <v>Mann</v>
      </c>
      <c r="M117" s="8" t="s">
        <v>1342</v>
      </c>
    </row>
    <row r="118" spans="1:13" ht="15">
      <c r="A118" s="19">
        <f>Gesamtliste!A119</f>
        <v>115</v>
      </c>
      <c r="B118" s="9" t="str">
        <f>Gesamtliste!B119</f>
        <v>Berset, Alain</v>
      </c>
      <c r="C118" s="19" t="str">
        <f>Gesamtliste!D119</f>
        <v>SPS</v>
      </c>
      <c r="D118" s="19" t="str">
        <f>Gesamtliste!E119</f>
        <v>FR</v>
      </c>
      <c r="E118" s="19" t="str">
        <f>Gesamtliste!G119</f>
        <v>2. Espace Mittelland</v>
      </c>
      <c r="F118" s="55" t="s">
        <v>153</v>
      </c>
      <c r="G118" s="19" t="str">
        <f>Gesamtliste!J119</f>
        <v>F</v>
      </c>
      <c r="H118" s="19" t="str">
        <f>Gesamtliste!K119</f>
        <v>SPS</v>
      </c>
      <c r="I118" s="21">
        <f>Gesamtliste!R119</f>
        <v>39447</v>
      </c>
      <c r="J118" s="21">
        <f>Gesamtliste!S119</f>
        <v>43464</v>
      </c>
      <c r="K118" s="19">
        <f>Gesamtliste!T119</f>
        <v>4018</v>
      </c>
      <c r="L118" s="8" t="str">
        <f>Gesamtliste!H119</f>
        <v>Mann</v>
      </c>
      <c r="M118" s="8" t="s">
        <v>1340</v>
      </c>
    </row>
    <row r="119" spans="1:13" ht="15">
      <c r="A119" s="19">
        <f>Gesamtliste!A120</f>
        <v>116</v>
      </c>
      <c r="B119" s="9" t="str">
        <f>Gesamtliste!B120</f>
        <v>Parmelin, Guy</v>
      </c>
      <c r="C119" s="19" t="str">
        <f>Gesamtliste!D120</f>
        <v>SVP</v>
      </c>
      <c r="D119" s="19" t="str">
        <f>Gesamtliste!E120</f>
        <v>VD</v>
      </c>
      <c r="E119" s="19" t="str">
        <f>Gesamtliste!G120</f>
        <v>1 - Genferseeregion</v>
      </c>
      <c r="F119" s="55" t="s">
        <v>152</v>
      </c>
      <c r="G119" s="19" t="str">
        <f>Gesamtliste!J120</f>
        <v>F</v>
      </c>
      <c r="H119" s="19" t="str">
        <f>Gesamtliste!K120</f>
        <v>SVP</v>
      </c>
      <c r="I119" s="21">
        <f>Gesamtliste!R120</f>
        <v>40908</v>
      </c>
      <c r="J119" s="21">
        <f>Gesamtliste!S120</f>
        <v>43464</v>
      </c>
      <c r="K119" s="19">
        <f>Gesamtliste!T120</f>
        <v>2557</v>
      </c>
      <c r="L119" s="8" t="str">
        <f>Gesamtliste!H120</f>
        <v>Mann</v>
      </c>
      <c r="M119" s="8" t="s">
        <v>1342</v>
      </c>
    </row>
    <row r="120" spans="1:13" ht="15">
      <c r="A120" s="19">
        <f>Gesamtliste!A121</f>
        <v>117</v>
      </c>
      <c r="B120" s="9" t="str">
        <f>Gesamtliste!B121</f>
        <v>Cassis, Ignazio</v>
      </c>
      <c r="C120" s="19" t="str">
        <f>Gesamtliste!D121</f>
        <v>FDP</v>
      </c>
      <c r="D120" s="19" t="str">
        <f>Gesamtliste!E121</f>
        <v>TI</v>
      </c>
      <c r="E120" s="19" t="str">
        <f>Gesamtliste!G121</f>
        <v>7 - Ticino</v>
      </c>
      <c r="F120" s="55" t="s">
        <v>153</v>
      </c>
      <c r="G120" s="19" t="str">
        <f>Gesamtliste!J121</f>
        <v>I</v>
      </c>
      <c r="H120" s="19" t="str">
        <f>Gesamtliste!K121</f>
        <v>FDP</v>
      </c>
      <c r="I120" s="21">
        <f>Gesamtliste!R121</f>
        <v>41943</v>
      </c>
      <c r="J120" s="21">
        <f>Gesamtliste!S121</f>
        <v>43464</v>
      </c>
      <c r="K120" s="19">
        <f>Gesamtliste!T121</f>
        <v>1522</v>
      </c>
      <c r="L120" s="8" t="str">
        <f>Gesamtliste!H121</f>
        <v>Mann</v>
      </c>
      <c r="M120" s="8" t="s">
        <v>1342</v>
      </c>
    </row>
    <row r="121" spans="1:13" ht="15">
      <c r="A121" s="19">
        <f>Gesamtliste!A122</f>
        <v>118</v>
      </c>
      <c r="B121" s="9" t="str">
        <f>Gesamtliste!B122</f>
        <v>Keller-Sutter, Karin</v>
      </c>
      <c r="C121" s="19" t="str">
        <f>Gesamtliste!D122</f>
        <v>FDP</v>
      </c>
      <c r="D121" s="19" t="str">
        <f>Gesamtliste!E122</f>
        <v>SG</v>
      </c>
      <c r="E121" s="19" t="str">
        <f>Gesamtliste!G122</f>
        <v>5 - Ostschweiz</v>
      </c>
      <c r="F121" s="55" t="s">
        <v>153</v>
      </c>
      <c r="G121" s="19" t="str">
        <f>Gesamtliste!J122</f>
        <v>D</v>
      </c>
      <c r="H121" s="19" t="str">
        <f>Gesamtliste!K122</f>
        <v>FDP</v>
      </c>
      <c r="I121" s="21">
        <f>Gesamtliste!R122</f>
        <v>42004</v>
      </c>
      <c r="J121" s="21">
        <f>Gesamtliste!S122</f>
        <v>43464</v>
      </c>
      <c r="K121" s="19">
        <f>Gesamtliste!T122</f>
        <v>1461</v>
      </c>
      <c r="L121" s="8" t="str">
        <f>Gesamtliste!H122</f>
        <v>Frau</v>
      </c>
      <c r="M121" s="8" t="s">
        <v>1342</v>
      </c>
    </row>
    <row r="122" spans="1:13" ht="15">
      <c r="A122" s="19">
        <f>Gesamtliste!A123</f>
        <v>119</v>
      </c>
      <c r="B122" s="9" t="str">
        <f>Gesamtliste!B123</f>
        <v>Amherd, Viola</v>
      </c>
      <c r="C122" s="19" t="str">
        <f>Gesamtliste!D123</f>
        <v>CVP</v>
      </c>
      <c r="D122" s="19" t="str">
        <f>Gesamtliste!E123</f>
        <v>VS</v>
      </c>
      <c r="E122" s="19" t="str">
        <f>Gesamtliste!G123</f>
        <v>1 - Genferseeregion</v>
      </c>
      <c r="F122" s="55" t="s">
        <v>153</v>
      </c>
      <c r="G122" s="19" t="str">
        <f>Gesamtliste!J123</f>
        <v>D</v>
      </c>
      <c r="H122" s="19" t="str">
        <f>Gesamtliste!K123</f>
        <v>CVP</v>
      </c>
      <c r="I122" s="21">
        <f>Gesamtliste!R123</f>
        <v>42004</v>
      </c>
      <c r="J122" s="21">
        <f>Gesamtliste!S123</f>
        <v>43464</v>
      </c>
      <c r="K122" s="19">
        <f>Gesamtliste!T123</f>
        <v>1461</v>
      </c>
      <c r="L122" s="8" t="str">
        <f>Gesamtliste!H123</f>
        <v>Frau</v>
      </c>
      <c r="M122" s="8" t="s">
        <v>1342</v>
      </c>
    </row>
    <row r="124" spans="1:13" ht="16" thickBot="1">
      <c r="E124" s="55"/>
    </row>
    <row r="125" spans="1:13" ht="16" thickTop="1">
      <c r="E125" s="55"/>
      <c r="F125" s="31" t="s">
        <v>891</v>
      </c>
      <c r="G125" s="32">
        <f>Gesamtliste!U126</f>
        <v>443157</v>
      </c>
    </row>
    <row r="126" spans="1:13" ht="15">
      <c r="E126" s="55"/>
      <c r="F126" s="33" t="s">
        <v>893</v>
      </c>
      <c r="G126" s="34">
        <f>Gesamtliste!U127</f>
        <v>445151</v>
      </c>
    </row>
    <row r="127" spans="1:13" ht="16" thickBot="1">
      <c r="E127" s="55"/>
      <c r="F127" s="35" t="s">
        <v>892</v>
      </c>
      <c r="G127" s="36">
        <f>Gesamtliste!U128</f>
        <v>1994</v>
      </c>
    </row>
    <row r="128" spans="1:13" ht="16" thickTop="1">
      <c r="E128" s="55"/>
    </row>
    <row r="129" spans="5:5" ht="15">
      <c r="E129" s="55"/>
    </row>
    <row r="130" spans="5:5" ht="15">
      <c r="E130" s="55"/>
    </row>
  </sheetData>
  <phoneticPr fontId="3" type="noConversion"/>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zoomScale="90" zoomScaleNormal="90" zoomScalePageLayoutView="90" workbookViewId="0">
      <selection activeCell="G13" sqref="G13"/>
    </sheetView>
  </sheetViews>
  <sheetFormatPr baseColWidth="10" defaultColWidth="10.6640625" defaultRowHeight="14"/>
  <cols>
    <col min="1" max="1" width="10.6640625" style="8"/>
    <col min="2" max="2" width="16.83203125" style="8" customWidth="1"/>
    <col min="3" max="4" width="11.6640625" style="8" customWidth="1"/>
    <col min="5" max="5" width="16.6640625" style="8" customWidth="1"/>
    <col min="6" max="7" width="14.83203125" style="8" customWidth="1"/>
    <col min="8" max="10" width="15.5" style="8" customWidth="1"/>
    <col min="11" max="11" width="16.6640625" style="8" customWidth="1"/>
    <col min="12" max="13" width="14.5" style="8" customWidth="1"/>
    <col min="14" max="16" width="15.83203125" style="8" customWidth="1"/>
    <col min="17" max="17" width="15.5" style="8" customWidth="1"/>
    <col min="18" max="19" width="10.6640625" style="8"/>
    <col min="20" max="20" width="16.1640625" style="8" customWidth="1"/>
    <col min="21" max="16384" width="10.6640625" style="8"/>
  </cols>
  <sheetData>
    <row r="1" spans="1:21" ht="40" customHeight="1">
      <c r="A1" s="113" t="s">
        <v>1314</v>
      </c>
      <c r="B1" s="77"/>
      <c r="C1" s="77"/>
      <c r="D1" s="77"/>
      <c r="E1" s="77"/>
      <c r="F1" s="77"/>
      <c r="G1" s="77"/>
      <c r="H1" s="77"/>
      <c r="I1" s="77"/>
      <c r="J1" s="77"/>
      <c r="K1" s="77"/>
      <c r="L1" s="77"/>
      <c r="M1" s="77"/>
      <c r="N1" s="77"/>
      <c r="O1" s="77"/>
      <c r="P1" s="77"/>
      <c r="Q1" s="77"/>
      <c r="R1" s="77"/>
      <c r="S1" s="77"/>
      <c r="T1" s="77"/>
      <c r="U1" s="77"/>
    </row>
    <row r="2" spans="1:21" ht="15" customHeight="1">
      <c r="A2" s="114" t="s">
        <v>879</v>
      </c>
      <c r="B2" s="77"/>
      <c r="C2" s="77"/>
      <c r="D2" s="77"/>
      <c r="E2" s="77"/>
      <c r="F2" s="77"/>
      <c r="G2" s="77"/>
      <c r="H2" s="77"/>
      <c r="I2" s="77"/>
      <c r="J2" s="77"/>
      <c r="K2" s="77"/>
      <c r="L2" s="77"/>
      <c r="M2" s="77"/>
      <c r="N2" s="77"/>
      <c r="O2" s="77"/>
      <c r="P2" s="77"/>
      <c r="Q2" s="77"/>
      <c r="R2" s="77"/>
      <c r="S2" s="77"/>
      <c r="T2" s="77"/>
      <c r="U2" s="77"/>
    </row>
    <row r="3" spans="1:21" ht="21" thickBot="1">
      <c r="A3" s="275" t="s">
        <v>1281</v>
      </c>
      <c r="B3" s="77"/>
      <c r="C3" s="77"/>
      <c r="D3" s="77"/>
      <c r="E3" s="77"/>
      <c r="F3" s="77"/>
      <c r="G3" s="77"/>
      <c r="H3" s="77"/>
      <c r="I3" s="77"/>
      <c r="J3" s="77"/>
      <c r="K3" s="77"/>
      <c r="L3" s="77"/>
      <c r="M3" s="77"/>
      <c r="N3" s="77"/>
      <c r="O3" s="77"/>
      <c r="P3" s="77"/>
      <c r="Q3" s="77"/>
      <c r="R3" s="77"/>
      <c r="S3" s="77"/>
      <c r="T3" s="77"/>
      <c r="U3" s="77"/>
    </row>
    <row r="4" spans="1:21" ht="16" thickBot="1">
      <c r="A4" s="78" t="s">
        <v>880</v>
      </c>
      <c r="B4" s="79" t="s">
        <v>883</v>
      </c>
      <c r="C4" s="80" t="s">
        <v>881</v>
      </c>
      <c r="D4" s="78" t="s">
        <v>880</v>
      </c>
      <c r="E4" s="79" t="s">
        <v>883</v>
      </c>
      <c r="F4" s="80" t="s">
        <v>881</v>
      </c>
      <c r="G4" s="78" t="s">
        <v>880</v>
      </c>
      <c r="H4" s="79" t="s">
        <v>883</v>
      </c>
      <c r="I4" s="80" t="s">
        <v>882</v>
      </c>
      <c r="J4" s="78" t="s">
        <v>880</v>
      </c>
      <c r="K4" s="79" t="s">
        <v>883</v>
      </c>
      <c r="L4" s="80" t="s">
        <v>881</v>
      </c>
      <c r="M4" s="78" t="s">
        <v>880</v>
      </c>
      <c r="N4" s="79" t="s">
        <v>883</v>
      </c>
      <c r="O4" s="80" t="s">
        <v>881</v>
      </c>
      <c r="P4" s="79" t="s">
        <v>880</v>
      </c>
      <c r="Q4" s="79" t="s">
        <v>883</v>
      </c>
      <c r="R4" s="80" t="s">
        <v>881</v>
      </c>
      <c r="S4" s="78" t="s">
        <v>880</v>
      </c>
      <c r="T4" s="79" t="s">
        <v>883</v>
      </c>
      <c r="U4" s="80" t="s">
        <v>881</v>
      </c>
    </row>
    <row r="5" spans="1:21" ht="15">
      <c r="A5" s="81" t="s">
        <v>285</v>
      </c>
      <c r="B5" s="82" t="s">
        <v>270</v>
      </c>
      <c r="C5" s="83" t="s">
        <v>487</v>
      </c>
      <c r="D5" s="81" t="s">
        <v>285</v>
      </c>
      <c r="E5" s="82" t="s">
        <v>266</v>
      </c>
      <c r="F5" s="84" t="s">
        <v>136</v>
      </c>
      <c r="G5" s="81" t="s">
        <v>285</v>
      </c>
      <c r="H5" s="82" t="s">
        <v>267</v>
      </c>
      <c r="I5" s="83" t="s">
        <v>197</v>
      </c>
      <c r="J5" s="81" t="s">
        <v>285</v>
      </c>
      <c r="K5" s="82" t="s">
        <v>211</v>
      </c>
      <c r="L5" s="85" t="s">
        <v>619</v>
      </c>
      <c r="M5" s="81" t="s">
        <v>285</v>
      </c>
      <c r="N5" s="82" t="s">
        <v>269</v>
      </c>
      <c r="O5" s="83" t="s">
        <v>465</v>
      </c>
      <c r="P5" s="81" t="s">
        <v>285</v>
      </c>
      <c r="Q5" s="82" t="s">
        <v>273</v>
      </c>
      <c r="R5" s="86" t="s">
        <v>478</v>
      </c>
      <c r="S5" s="81" t="s">
        <v>285</v>
      </c>
      <c r="T5" s="82" t="s">
        <v>210</v>
      </c>
      <c r="U5" s="87" t="s">
        <v>375</v>
      </c>
    </row>
    <row r="6" spans="1:21" ht="15">
      <c r="A6" s="88" t="s">
        <v>221</v>
      </c>
      <c r="B6" s="58" t="s">
        <v>276</v>
      </c>
      <c r="C6" s="89" t="s">
        <v>223</v>
      </c>
      <c r="D6" s="90" t="s">
        <v>311</v>
      </c>
      <c r="E6" s="58" t="s">
        <v>271</v>
      </c>
      <c r="F6" s="24" t="s">
        <v>590</v>
      </c>
      <c r="G6" s="88" t="s">
        <v>333</v>
      </c>
      <c r="H6" s="58" t="s">
        <v>274</v>
      </c>
      <c r="I6" s="89" t="s">
        <v>460</v>
      </c>
      <c r="J6" s="88" t="s">
        <v>334</v>
      </c>
      <c r="K6" s="58" t="s">
        <v>278</v>
      </c>
      <c r="L6" s="24" t="s">
        <v>375</v>
      </c>
      <c r="M6" s="88" t="s">
        <v>336</v>
      </c>
      <c r="N6" s="58" t="s">
        <v>272</v>
      </c>
      <c r="O6" s="89" t="s">
        <v>229</v>
      </c>
      <c r="P6" s="91" t="s">
        <v>396</v>
      </c>
      <c r="Q6" s="58" t="s">
        <v>294</v>
      </c>
      <c r="R6" s="24" t="s">
        <v>410</v>
      </c>
      <c r="S6" s="91" t="s">
        <v>397</v>
      </c>
      <c r="T6" s="58" t="s">
        <v>290</v>
      </c>
      <c r="U6" s="92" t="s">
        <v>382</v>
      </c>
    </row>
    <row r="7" spans="1:21" ht="15">
      <c r="A7" s="93" t="s">
        <v>337</v>
      </c>
      <c r="B7" s="58" t="s">
        <v>289</v>
      </c>
      <c r="C7" s="92" t="s">
        <v>546</v>
      </c>
      <c r="D7" s="91" t="s">
        <v>395</v>
      </c>
      <c r="E7" s="58" t="s">
        <v>297</v>
      </c>
      <c r="F7" s="94" t="s">
        <v>459</v>
      </c>
      <c r="G7" s="93" t="s">
        <v>224</v>
      </c>
      <c r="H7" s="58" t="s">
        <v>275</v>
      </c>
      <c r="I7" s="92" t="s">
        <v>366</v>
      </c>
      <c r="J7" s="91" t="s">
        <v>397</v>
      </c>
      <c r="K7" s="58" t="s">
        <v>288</v>
      </c>
      <c r="L7" s="24" t="s">
        <v>432</v>
      </c>
      <c r="M7" s="93" t="s">
        <v>226</v>
      </c>
      <c r="N7" s="58" t="s">
        <v>277</v>
      </c>
      <c r="O7" s="95" t="s">
        <v>131</v>
      </c>
      <c r="P7" s="91" t="s">
        <v>399</v>
      </c>
      <c r="Q7" s="58" t="s">
        <v>302</v>
      </c>
      <c r="R7" s="24">
        <v>1629</v>
      </c>
      <c r="S7" s="88" t="s">
        <v>340</v>
      </c>
      <c r="T7" s="58" t="s">
        <v>296</v>
      </c>
      <c r="U7" s="92" t="s">
        <v>362</v>
      </c>
    </row>
    <row r="8" spans="1:21" ht="15">
      <c r="A8" s="88" t="s">
        <v>339</v>
      </c>
      <c r="B8" s="58" t="s">
        <v>292</v>
      </c>
      <c r="C8" s="92" t="s">
        <v>356</v>
      </c>
      <c r="D8" s="88" t="s">
        <v>219</v>
      </c>
      <c r="E8" s="58" t="s">
        <v>180</v>
      </c>
      <c r="F8" s="94">
        <v>5791</v>
      </c>
      <c r="G8" s="88" t="s">
        <v>206</v>
      </c>
      <c r="H8" s="58" t="s">
        <v>287</v>
      </c>
      <c r="I8" s="96" t="s">
        <v>225</v>
      </c>
      <c r="J8" s="90" t="s">
        <v>130</v>
      </c>
      <c r="K8" s="58" t="s">
        <v>291</v>
      </c>
      <c r="L8" s="97" t="s">
        <v>228</v>
      </c>
      <c r="M8" s="91" t="s">
        <v>431</v>
      </c>
      <c r="N8" s="58" t="s">
        <v>286</v>
      </c>
      <c r="O8" s="96" t="s">
        <v>375</v>
      </c>
      <c r="P8" s="91">
        <v>1630</v>
      </c>
      <c r="Q8" s="58" t="s">
        <v>173</v>
      </c>
      <c r="R8" s="94">
        <v>2887</v>
      </c>
      <c r="S8" s="88" t="s">
        <v>132</v>
      </c>
      <c r="T8" s="58" t="s">
        <v>212</v>
      </c>
      <c r="U8" s="89" t="s">
        <v>133</v>
      </c>
    </row>
    <row r="9" spans="1:21" ht="15">
      <c r="A9" s="88" t="s">
        <v>343</v>
      </c>
      <c r="B9" s="58" t="s">
        <v>301</v>
      </c>
      <c r="C9" s="92" t="s">
        <v>539</v>
      </c>
      <c r="D9" s="90">
        <v>5848</v>
      </c>
      <c r="E9" s="58" t="s">
        <v>185</v>
      </c>
      <c r="F9" s="94">
        <v>9449</v>
      </c>
      <c r="G9" s="91" t="s">
        <v>397</v>
      </c>
      <c r="H9" s="58" t="s">
        <v>295</v>
      </c>
      <c r="I9" s="96" t="s">
        <v>345</v>
      </c>
      <c r="J9" s="93" t="s">
        <v>341</v>
      </c>
      <c r="K9" s="58" t="s">
        <v>176</v>
      </c>
      <c r="L9" s="94">
        <v>3113</v>
      </c>
      <c r="M9" s="91" t="s">
        <v>397</v>
      </c>
      <c r="N9" s="58" t="s">
        <v>293</v>
      </c>
      <c r="O9" s="96" t="s">
        <v>538</v>
      </c>
      <c r="P9" s="88">
        <v>2904</v>
      </c>
      <c r="Q9" s="58" t="s">
        <v>192</v>
      </c>
      <c r="R9" s="94">
        <v>13171</v>
      </c>
      <c r="S9" s="93" t="s">
        <v>134</v>
      </c>
      <c r="T9" s="58" t="s">
        <v>175</v>
      </c>
      <c r="U9" s="92">
        <v>3116</v>
      </c>
    </row>
    <row r="10" spans="1:21" ht="15">
      <c r="A10" s="88" t="s">
        <v>232</v>
      </c>
      <c r="B10" s="58" t="s">
        <v>179</v>
      </c>
      <c r="C10" s="96">
        <v>5113</v>
      </c>
      <c r="D10" s="88">
        <v>9477</v>
      </c>
      <c r="E10" s="58" t="s">
        <v>99</v>
      </c>
      <c r="F10" s="24">
        <v>13514</v>
      </c>
      <c r="G10" s="91" t="s">
        <v>265</v>
      </c>
      <c r="H10" s="58" t="s">
        <v>299</v>
      </c>
      <c r="I10" s="96" t="s">
        <v>329</v>
      </c>
      <c r="J10" s="88">
        <v>3120</v>
      </c>
      <c r="K10" s="58" t="s">
        <v>189</v>
      </c>
      <c r="L10" s="24">
        <v>11427</v>
      </c>
      <c r="M10" s="91" t="s">
        <v>398</v>
      </c>
      <c r="N10" s="58" t="s">
        <v>298</v>
      </c>
      <c r="O10" s="96" t="s">
        <v>473</v>
      </c>
      <c r="P10" s="88">
        <v>13201</v>
      </c>
      <c r="Q10" s="58" t="s">
        <v>102</v>
      </c>
      <c r="R10" s="24">
        <v>17079</v>
      </c>
      <c r="S10" s="88">
        <v>3120</v>
      </c>
      <c r="T10" s="58" t="s">
        <v>181</v>
      </c>
      <c r="U10" s="96">
        <v>5843</v>
      </c>
    </row>
    <row r="11" spans="1:21" ht="15">
      <c r="A11" s="90">
        <v>5129</v>
      </c>
      <c r="B11" s="58" t="s">
        <v>186</v>
      </c>
      <c r="C11" s="96">
        <v>9496</v>
      </c>
      <c r="D11" s="91">
        <v>13515</v>
      </c>
      <c r="E11" s="58" t="s">
        <v>97</v>
      </c>
      <c r="F11" s="24">
        <v>17531</v>
      </c>
      <c r="G11" s="91" t="s">
        <v>284</v>
      </c>
      <c r="H11" s="58" t="s">
        <v>174</v>
      </c>
      <c r="I11" s="89">
        <v>2985</v>
      </c>
      <c r="J11" s="91">
        <v>11428</v>
      </c>
      <c r="K11" s="58" t="s">
        <v>191</v>
      </c>
      <c r="L11" s="24">
        <v>13361</v>
      </c>
      <c r="M11" s="91" t="s">
        <v>227</v>
      </c>
      <c r="N11" s="58" t="s">
        <v>303</v>
      </c>
      <c r="O11" s="92">
        <v>2626</v>
      </c>
      <c r="P11" s="90">
        <v>17090</v>
      </c>
      <c r="Q11" s="58" t="s">
        <v>94</v>
      </c>
      <c r="R11" s="97">
        <v>18592</v>
      </c>
      <c r="S11" s="91">
        <v>5844</v>
      </c>
      <c r="T11" s="58" t="s">
        <v>184</v>
      </c>
      <c r="U11" s="96">
        <v>9131</v>
      </c>
    </row>
    <row r="12" spans="1:21" ht="15">
      <c r="A12" s="91">
        <v>9497</v>
      </c>
      <c r="B12" s="58" t="s">
        <v>190</v>
      </c>
      <c r="C12" s="96">
        <v>12783</v>
      </c>
      <c r="D12" s="91">
        <v>17532</v>
      </c>
      <c r="E12" s="58" t="s">
        <v>91</v>
      </c>
      <c r="F12" s="94">
        <v>20030</v>
      </c>
      <c r="G12" s="93">
        <v>2993</v>
      </c>
      <c r="H12" s="58" t="s">
        <v>177</v>
      </c>
      <c r="I12" s="92">
        <v>3423</v>
      </c>
      <c r="J12" s="91">
        <v>13362</v>
      </c>
      <c r="K12" s="58" t="s">
        <v>101</v>
      </c>
      <c r="L12" s="24">
        <v>16070</v>
      </c>
      <c r="M12" s="90">
        <v>2684</v>
      </c>
      <c r="N12" s="58" t="s">
        <v>178</v>
      </c>
      <c r="O12" s="89">
        <v>4918</v>
      </c>
      <c r="P12" s="93">
        <v>18612</v>
      </c>
      <c r="Q12" s="58" t="s">
        <v>87</v>
      </c>
      <c r="R12" s="24">
        <v>20453</v>
      </c>
      <c r="S12" s="91">
        <v>9132</v>
      </c>
      <c r="T12" s="58" t="s">
        <v>100</v>
      </c>
      <c r="U12" s="96">
        <v>14975</v>
      </c>
    </row>
    <row r="13" spans="1:21" ht="15">
      <c r="A13" s="91">
        <v>12784</v>
      </c>
      <c r="B13" s="58" t="s">
        <v>208</v>
      </c>
      <c r="C13" s="96">
        <v>14609</v>
      </c>
      <c r="D13" s="91">
        <v>20068</v>
      </c>
      <c r="E13" s="58" t="s">
        <v>83</v>
      </c>
      <c r="F13" s="24">
        <v>22645</v>
      </c>
      <c r="G13" s="90">
        <v>3489</v>
      </c>
      <c r="H13" s="58" t="s">
        <v>183</v>
      </c>
      <c r="I13" s="96">
        <v>5886</v>
      </c>
      <c r="J13" s="91">
        <v>16071</v>
      </c>
      <c r="K13" s="58" t="s">
        <v>93</v>
      </c>
      <c r="L13" s="24">
        <v>18627</v>
      </c>
      <c r="M13" s="93">
        <v>4925</v>
      </c>
      <c r="N13" s="58" t="s">
        <v>182</v>
      </c>
      <c r="O13" s="96">
        <v>5843</v>
      </c>
      <c r="P13" s="91">
        <v>20454</v>
      </c>
      <c r="Q13" s="58" t="s">
        <v>79</v>
      </c>
      <c r="R13" s="24">
        <v>24836</v>
      </c>
      <c r="S13" s="91">
        <v>14976</v>
      </c>
      <c r="T13" s="58" t="s">
        <v>85</v>
      </c>
      <c r="U13" s="96">
        <v>21000</v>
      </c>
    </row>
    <row r="14" spans="1:21" ht="15">
      <c r="A14" s="91">
        <v>14610</v>
      </c>
      <c r="B14" s="58" t="s">
        <v>96</v>
      </c>
      <c r="C14" s="96">
        <v>17531</v>
      </c>
      <c r="D14" s="91">
        <v>22646</v>
      </c>
      <c r="E14" s="58" t="s">
        <v>73</v>
      </c>
      <c r="F14" s="24">
        <v>27758</v>
      </c>
      <c r="G14" s="91">
        <v>5887</v>
      </c>
      <c r="H14" s="58" t="s">
        <v>187</v>
      </c>
      <c r="I14" s="89">
        <v>11028</v>
      </c>
      <c r="J14" s="91">
        <v>18628</v>
      </c>
      <c r="K14" s="58" t="s">
        <v>82</v>
      </c>
      <c r="L14" s="97">
        <v>22977</v>
      </c>
      <c r="M14" s="91">
        <v>5844</v>
      </c>
      <c r="N14" s="58" t="s">
        <v>188</v>
      </c>
      <c r="O14" s="96">
        <v>11077</v>
      </c>
      <c r="P14" s="91">
        <v>24837</v>
      </c>
      <c r="Q14" s="58" t="s">
        <v>67</v>
      </c>
      <c r="R14" s="24">
        <v>30315</v>
      </c>
      <c r="S14" s="91">
        <v>21001</v>
      </c>
      <c r="T14" s="58" t="s">
        <v>80</v>
      </c>
      <c r="U14" s="96">
        <v>24106</v>
      </c>
    </row>
    <row r="15" spans="1:21" ht="15">
      <c r="A15" s="91">
        <v>17532</v>
      </c>
      <c r="B15" s="58" t="s">
        <v>95</v>
      </c>
      <c r="C15" s="98">
        <v>18293</v>
      </c>
      <c r="D15" s="91">
        <v>27759</v>
      </c>
      <c r="E15" s="58" t="s">
        <v>111</v>
      </c>
      <c r="F15" s="24">
        <v>30680</v>
      </c>
      <c r="G15" s="93">
        <v>11038</v>
      </c>
      <c r="H15" s="58" t="s">
        <v>98</v>
      </c>
      <c r="I15" s="96">
        <v>13514</v>
      </c>
      <c r="J15" s="93">
        <v>22993</v>
      </c>
      <c r="K15" s="58" t="s">
        <v>78</v>
      </c>
      <c r="L15" s="24">
        <v>25567</v>
      </c>
      <c r="M15" s="91">
        <v>11078</v>
      </c>
      <c r="N15" s="58" t="s">
        <v>203</v>
      </c>
      <c r="O15" s="96">
        <v>20453</v>
      </c>
      <c r="P15" s="91">
        <v>30316</v>
      </c>
      <c r="Q15" s="58" t="s">
        <v>59</v>
      </c>
      <c r="R15" s="24">
        <v>34818</v>
      </c>
      <c r="S15" s="91">
        <v>24107</v>
      </c>
      <c r="T15" s="58" t="s">
        <v>75</v>
      </c>
      <c r="U15" s="96">
        <v>27059</v>
      </c>
    </row>
    <row r="16" spans="1:21" ht="15">
      <c r="A16" s="90">
        <v>18294</v>
      </c>
      <c r="B16" s="58" t="s">
        <v>88</v>
      </c>
      <c r="C16" s="96">
        <v>20453</v>
      </c>
      <c r="D16" s="91">
        <v>30681</v>
      </c>
      <c r="E16" s="58" t="s">
        <v>57</v>
      </c>
      <c r="F16" s="24">
        <v>35429</v>
      </c>
      <c r="G16" s="91">
        <v>13515</v>
      </c>
      <c r="H16" s="58" t="s">
        <v>92</v>
      </c>
      <c r="I16" s="96">
        <v>18627</v>
      </c>
      <c r="J16" s="91">
        <v>25568</v>
      </c>
      <c r="K16" s="58" t="s">
        <v>69</v>
      </c>
      <c r="L16" s="24">
        <v>29219</v>
      </c>
      <c r="M16" s="91">
        <v>20454</v>
      </c>
      <c r="N16" s="58" t="s">
        <v>113</v>
      </c>
      <c r="O16" s="89">
        <v>21430</v>
      </c>
      <c r="P16" s="91">
        <v>34819</v>
      </c>
      <c r="Q16" s="58" t="s">
        <v>110</v>
      </c>
      <c r="R16" s="99">
        <v>36524</v>
      </c>
      <c r="S16" s="91">
        <v>27060</v>
      </c>
      <c r="T16" s="58" t="s">
        <v>71</v>
      </c>
      <c r="U16" s="96">
        <v>28854</v>
      </c>
    </row>
    <row r="17" spans="1:21" ht="15">
      <c r="A17" s="91">
        <v>20454</v>
      </c>
      <c r="B17" s="58" t="s">
        <v>81</v>
      </c>
      <c r="C17" s="96">
        <v>24137</v>
      </c>
      <c r="D17" s="91">
        <v>35430</v>
      </c>
      <c r="E17" s="58" t="s">
        <v>283</v>
      </c>
      <c r="F17" s="24">
        <v>38351</v>
      </c>
      <c r="G17" s="91">
        <v>18628</v>
      </c>
      <c r="H17" s="58" t="s">
        <v>86</v>
      </c>
      <c r="I17" s="96">
        <v>20453</v>
      </c>
      <c r="J17" s="91">
        <v>29220</v>
      </c>
      <c r="K17" s="58" t="s">
        <v>60</v>
      </c>
      <c r="L17" s="24">
        <v>34422</v>
      </c>
      <c r="M17" s="93">
        <v>21454</v>
      </c>
      <c r="N17" s="58" t="s">
        <v>77</v>
      </c>
      <c r="O17" s="96">
        <v>25567</v>
      </c>
      <c r="P17" s="91">
        <v>36525</v>
      </c>
      <c r="Q17" s="58" t="s">
        <v>52</v>
      </c>
      <c r="R17" s="99">
        <v>37985</v>
      </c>
      <c r="S17" s="91">
        <v>28855</v>
      </c>
      <c r="T17" s="58" t="s">
        <v>68</v>
      </c>
      <c r="U17" s="96">
        <v>29513</v>
      </c>
    </row>
    <row r="18" spans="1:21" ht="16" thickBot="1">
      <c r="A18" s="91">
        <v>24138</v>
      </c>
      <c r="B18" s="58" t="s">
        <v>74</v>
      </c>
      <c r="C18" s="96">
        <v>27059</v>
      </c>
      <c r="D18" s="100">
        <v>38352</v>
      </c>
      <c r="E18" s="101" t="s">
        <v>106</v>
      </c>
      <c r="F18" s="101"/>
      <c r="G18" s="91">
        <v>20454</v>
      </c>
      <c r="H18" s="58" t="s">
        <v>76</v>
      </c>
      <c r="I18" s="96">
        <v>25567</v>
      </c>
      <c r="J18" s="91">
        <v>34423</v>
      </c>
      <c r="K18" s="58" t="s">
        <v>282</v>
      </c>
      <c r="L18" s="24">
        <v>38655</v>
      </c>
      <c r="M18" s="91">
        <v>25568</v>
      </c>
      <c r="N18" s="58" t="s">
        <v>72</v>
      </c>
      <c r="O18" s="96">
        <v>28854</v>
      </c>
      <c r="P18" s="100">
        <v>37986</v>
      </c>
      <c r="Q18" s="101" t="s">
        <v>104</v>
      </c>
      <c r="R18" s="102"/>
      <c r="S18" s="91">
        <v>29514</v>
      </c>
      <c r="T18" s="58" t="s">
        <v>63</v>
      </c>
      <c r="U18" s="89">
        <v>31058</v>
      </c>
    </row>
    <row r="19" spans="1:21" ht="16" thickBot="1">
      <c r="A19" s="91">
        <v>27060</v>
      </c>
      <c r="B19" s="58" t="s">
        <v>65</v>
      </c>
      <c r="C19" s="96">
        <v>30680</v>
      </c>
      <c r="D19" s="58"/>
      <c r="E19" s="77"/>
      <c r="F19" s="77"/>
      <c r="G19" s="91">
        <v>25568</v>
      </c>
      <c r="H19" s="58" t="s">
        <v>70</v>
      </c>
      <c r="I19" s="89">
        <v>29130</v>
      </c>
      <c r="J19" s="100">
        <v>38656</v>
      </c>
      <c r="K19" s="101" t="s">
        <v>108</v>
      </c>
      <c r="L19" s="101"/>
      <c r="M19" s="91">
        <v>28855</v>
      </c>
      <c r="N19" s="58" t="s">
        <v>66</v>
      </c>
      <c r="O19" s="96">
        <v>30315</v>
      </c>
      <c r="P19" s="58"/>
      <c r="Q19" s="77"/>
      <c r="R19" s="77"/>
      <c r="S19" s="93">
        <v>31078</v>
      </c>
      <c r="T19" s="58" t="s">
        <v>54</v>
      </c>
      <c r="U19" s="96">
        <v>36524</v>
      </c>
    </row>
    <row r="20" spans="1:21" ht="15">
      <c r="A20" s="91">
        <v>30681</v>
      </c>
      <c r="B20" s="58" t="s">
        <v>62</v>
      </c>
      <c r="C20" s="96">
        <v>32597</v>
      </c>
      <c r="D20" s="58"/>
      <c r="E20" s="77"/>
      <c r="F20" s="77"/>
      <c r="G20" s="90">
        <v>29220</v>
      </c>
      <c r="H20" s="58" t="s">
        <v>61</v>
      </c>
      <c r="I20" s="96">
        <v>33541</v>
      </c>
      <c r="J20" s="58"/>
      <c r="K20" s="77"/>
      <c r="L20" s="77"/>
      <c r="M20" s="91">
        <v>30316</v>
      </c>
      <c r="N20" s="58" t="s">
        <v>58</v>
      </c>
      <c r="O20" s="96">
        <v>34818</v>
      </c>
      <c r="P20" s="58"/>
      <c r="Q20" s="77"/>
      <c r="R20" s="77"/>
      <c r="S20" s="91">
        <v>36525</v>
      </c>
      <c r="T20" s="58" t="s">
        <v>280</v>
      </c>
      <c r="U20" s="96">
        <v>39020</v>
      </c>
    </row>
    <row r="21" spans="1:21" ht="16" thickBot="1">
      <c r="A21" s="91">
        <v>32598</v>
      </c>
      <c r="B21" s="58" t="s">
        <v>56</v>
      </c>
      <c r="C21" s="96">
        <v>36159</v>
      </c>
      <c r="D21" s="58"/>
      <c r="E21" s="77"/>
      <c r="F21" s="77"/>
      <c r="G21" s="91">
        <v>33542</v>
      </c>
      <c r="H21" s="58" t="s">
        <v>281</v>
      </c>
      <c r="I21" s="96">
        <v>39020</v>
      </c>
      <c r="J21" s="58"/>
      <c r="K21" s="77"/>
      <c r="L21" s="77"/>
      <c r="M21" s="91">
        <v>34819</v>
      </c>
      <c r="N21" s="58" t="s">
        <v>53</v>
      </c>
      <c r="O21" s="96">
        <v>37467</v>
      </c>
      <c r="P21" s="58"/>
      <c r="Q21" s="77"/>
      <c r="R21" s="77"/>
      <c r="S21" s="100">
        <v>39021</v>
      </c>
      <c r="T21" s="101" t="s">
        <v>213</v>
      </c>
      <c r="U21" s="103"/>
    </row>
    <row r="22" spans="1:21" ht="16" thickBot="1">
      <c r="A22" s="91">
        <v>36160</v>
      </c>
      <c r="B22" s="58" t="s">
        <v>279</v>
      </c>
      <c r="C22" s="96">
        <v>39446</v>
      </c>
      <c r="D22" s="58"/>
      <c r="E22" s="77"/>
      <c r="F22" s="77"/>
      <c r="G22" s="100">
        <v>39021</v>
      </c>
      <c r="H22" s="101" t="s">
        <v>109</v>
      </c>
      <c r="I22" s="104"/>
      <c r="J22" s="58"/>
      <c r="K22" s="77"/>
      <c r="L22" s="77"/>
      <c r="M22" s="100">
        <v>37468</v>
      </c>
      <c r="N22" s="101" t="s">
        <v>107</v>
      </c>
      <c r="O22" s="104"/>
      <c r="P22" s="58"/>
      <c r="Q22" s="77"/>
      <c r="R22" s="77"/>
      <c r="S22" s="77"/>
      <c r="T22" s="77"/>
      <c r="U22" s="77"/>
    </row>
    <row r="23" spans="1:21" ht="16" thickBot="1">
      <c r="A23" s="100">
        <v>39447</v>
      </c>
      <c r="B23" s="101" t="s">
        <v>105</v>
      </c>
      <c r="C23" s="105" t="s">
        <v>222</v>
      </c>
      <c r="D23" s="58"/>
      <c r="E23" s="77"/>
      <c r="F23" s="77"/>
      <c r="G23" s="77"/>
      <c r="H23" s="77"/>
      <c r="I23" s="77"/>
      <c r="J23" s="77"/>
      <c r="K23" s="77"/>
      <c r="L23" s="77"/>
      <c r="M23" s="77"/>
      <c r="N23" s="77"/>
      <c r="O23" s="77"/>
      <c r="P23" s="77"/>
      <c r="Q23" s="77"/>
      <c r="R23" s="77"/>
      <c r="S23" s="77"/>
      <c r="T23" s="77"/>
      <c r="U23" s="77"/>
    </row>
    <row r="24" spans="1:21" ht="15">
      <c r="A24" s="106"/>
      <c r="B24" s="106"/>
      <c r="C24" s="106"/>
      <c r="D24" s="106"/>
      <c r="E24" s="106"/>
      <c r="F24" s="106"/>
      <c r="G24" s="106"/>
      <c r="H24" s="106"/>
    </row>
    <row r="25" spans="1:21" ht="15">
      <c r="A25" s="106"/>
      <c r="B25" s="106"/>
      <c r="C25" s="106"/>
      <c r="D25" s="106"/>
      <c r="E25" s="106"/>
      <c r="F25" s="106"/>
      <c r="G25" s="106"/>
      <c r="H25" s="106"/>
    </row>
    <row r="26" spans="1:21" ht="15">
      <c r="A26" s="106"/>
      <c r="B26" s="106"/>
      <c r="C26" s="106"/>
      <c r="D26" s="106"/>
      <c r="E26" s="106"/>
      <c r="F26" s="106"/>
      <c r="G26" s="106"/>
      <c r="H26" s="106"/>
    </row>
    <row r="27" spans="1:21" ht="15">
      <c r="A27" s="107" t="s">
        <v>884</v>
      </c>
      <c r="B27" s="106"/>
      <c r="C27" s="106"/>
      <c r="D27" s="106"/>
      <c r="E27" s="106"/>
      <c r="F27" s="106"/>
      <c r="G27" s="107" t="s">
        <v>885</v>
      </c>
      <c r="H27" s="106"/>
    </row>
    <row r="28" spans="1:21" ht="15">
      <c r="A28" s="108" t="s">
        <v>1305</v>
      </c>
      <c r="B28" s="108"/>
      <c r="C28" s="108"/>
      <c r="D28" s="108"/>
      <c r="E28" s="106"/>
      <c r="F28" s="106"/>
      <c r="G28" s="107" t="s">
        <v>886</v>
      </c>
      <c r="H28" s="106"/>
    </row>
    <row r="29" spans="1:21" ht="15">
      <c r="A29" s="109" t="s">
        <v>887</v>
      </c>
      <c r="B29" s="109"/>
      <c r="C29" s="109"/>
      <c r="D29" s="109"/>
      <c r="E29" s="106"/>
      <c r="F29" s="106"/>
      <c r="G29" s="110" t="s">
        <v>231</v>
      </c>
      <c r="H29" s="106"/>
    </row>
    <row r="30" spans="1:21" ht="15">
      <c r="A30" s="111" t="s">
        <v>888</v>
      </c>
      <c r="B30" s="111"/>
      <c r="C30" s="111"/>
      <c r="D30" s="111"/>
      <c r="E30" s="106"/>
      <c r="F30" s="106"/>
      <c r="G30" s="112" t="s">
        <v>230</v>
      </c>
      <c r="H30" s="106"/>
    </row>
    <row r="31" spans="1:21" ht="15">
      <c r="A31" s="106"/>
      <c r="B31" s="106"/>
      <c r="C31" s="106"/>
      <c r="D31" s="106"/>
      <c r="E31" s="106"/>
      <c r="F31" s="106"/>
      <c r="G31" s="106"/>
      <c r="H31" s="106"/>
    </row>
    <row r="32" spans="1:21" ht="15">
      <c r="A32" s="106"/>
      <c r="B32" s="106"/>
      <c r="C32" s="106"/>
      <c r="D32" s="106"/>
      <c r="E32" s="106"/>
      <c r="F32" s="106"/>
      <c r="G32" s="106"/>
      <c r="H32" s="106"/>
    </row>
    <row r="33" spans="1:8" ht="15">
      <c r="A33" s="106" t="s">
        <v>889</v>
      </c>
      <c r="B33" s="106"/>
      <c r="C33" s="106"/>
      <c r="D33" s="106"/>
      <c r="E33" s="106"/>
      <c r="F33" s="106"/>
      <c r="G33" s="106"/>
      <c r="H33" s="106"/>
    </row>
    <row r="34" spans="1:8" ht="15">
      <c r="A34" s="106" t="s">
        <v>890</v>
      </c>
      <c r="B34" s="106"/>
      <c r="C34" s="106"/>
      <c r="D34" s="106"/>
      <c r="E34" s="106"/>
      <c r="F34" s="106"/>
      <c r="G34" s="106"/>
      <c r="H34" s="106"/>
    </row>
    <row r="35" spans="1:8" ht="15">
      <c r="A35" s="106"/>
      <c r="B35" s="106"/>
      <c r="C35" s="106"/>
      <c r="D35" s="106"/>
      <c r="E35" s="106"/>
      <c r="F35" s="106"/>
      <c r="G35" s="106"/>
      <c r="H35" s="106"/>
    </row>
    <row r="36" spans="1:8" ht="15">
      <c r="A36" s="106"/>
      <c r="B36" s="106"/>
      <c r="C36" s="106"/>
      <c r="D36" s="106"/>
      <c r="E36" s="106"/>
      <c r="F36" s="106"/>
      <c r="G36" s="106"/>
      <c r="H36" s="106"/>
    </row>
  </sheetData>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9"/>
  <sheetViews>
    <sheetView zoomScale="90" zoomScaleNormal="90" zoomScalePageLayoutView="90" workbookViewId="0">
      <pane ySplit="4" topLeftCell="A143" activePane="bottomLeft" state="frozen"/>
      <selection pane="bottomLeft" activeCell="B173" sqref="B173:H179"/>
    </sheetView>
  </sheetViews>
  <sheetFormatPr baseColWidth="10" defaultColWidth="10.6640625" defaultRowHeight="15"/>
  <cols>
    <col min="1" max="1" width="14.83203125" style="38" customWidth="1"/>
    <col min="2" max="4" width="23.5" style="38" customWidth="1"/>
    <col min="5" max="5" width="17.5" style="38" customWidth="1"/>
    <col min="6" max="6" width="22" style="38" customWidth="1"/>
    <col min="7" max="7" width="24.5" style="38" customWidth="1"/>
    <col min="8" max="8" width="18.5" style="38" customWidth="1"/>
    <col min="9" max="16384" width="10.6640625" style="38"/>
  </cols>
  <sheetData>
    <row r="1" spans="1:8" ht="46" customHeight="1">
      <c r="A1" s="52" t="s">
        <v>1381</v>
      </c>
    </row>
    <row r="2" spans="1:8" ht="20">
      <c r="A2" s="53" t="s">
        <v>1088</v>
      </c>
    </row>
    <row r="3" spans="1:8" ht="20">
      <c r="A3" s="54" t="s">
        <v>1282</v>
      </c>
    </row>
    <row r="4" spans="1:8" ht="36" customHeight="1">
      <c r="A4" s="51" t="s">
        <v>894</v>
      </c>
      <c r="B4" s="51" t="s">
        <v>596</v>
      </c>
      <c r="C4" s="51" t="s">
        <v>597</v>
      </c>
      <c r="D4" s="51" t="s">
        <v>598</v>
      </c>
      <c r="E4" s="51" t="s">
        <v>544</v>
      </c>
      <c r="F4" s="51" t="s">
        <v>599</v>
      </c>
      <c r="G4" s="51" t="s">
        <v>600</v>
      </c>
      <c r="H4" s="51" t="s">
        <v>601</v>
      </c>
    </row>
    <row r="5" spans="1:8">
      <c r="A5" s="49"/>
    </row>
    <row r="6" spans="1:8">
      <c r="A6" s="49">
        <v>1849</v>
      </c>
      <c r="B6" s="50" t="str">
        <f>Wichtige_daten!$B$4</f>
        <v>Furrer, Jonas</v>
      </c>
      <c r="C6" s="38" t="str">
        <f>Wichtige_daten!$B$8</f>
        <v>Franscini, Stefano</v>
      </c>
      <c r="D6" s="38" t="str">
        <f>Wichtige_daten!$B$6</f>
        <v>Druey, Daniel-Henri</v>
      </c>
      <c r="E6" s="38" t="str">
        <f>Wichtige_daten!$B$5</f>
        <v>Ochsenbein, Ulrich</v>
      </c>
      <c r="F6" s="38" t="str">
        <f>Wichtige_daten!$B$7</f>
        <v>Munzinger, Josef</v>
      </c>
      <c r="G6" s="38" t="str">
        <f>Wichtige_daten!$B$9</f>
        <v>Frey-Herosé, Friedrich</v>
      </c>
      <c r="H6" s="38" t="str">
        <f>Wichtige_daten!$B$10</f>
        <v>Naeff, Wilhelm Matthias</v>
      </c>
    </row>
    <row r="7" spans="1:8">
      <c r="A7" s="49">
        <v>1850</v>
      </c>
      <c r="B7" s="50" t="str">
        <f>$D$6</f>
        <v>Druey, Daniel-Henri</v>
      </c>
      <c r="C7" s="38" t="str">
        <f t="shared" ref="C7:C14" si="0">$C$6</f>
        <v>Franscini, Stefano</v>
      </c>
      <c r="D7" s="38" t="str">
        <f>$B$6</f>
        <v>Furrer, Jonas</v>
      </c>
      <c r="E7" s="38" t="str">
        <f>$E$6</f>
        <v>Ochsenbein, Ulrich</v>
      </c>
      <c r="F7" s="38" t="str">
        <f>$F$6</f>
        <v>Munzinger, Josef</v>
      </c>
      <c r="G7" s="38" t="str">
        <f>$G$6</f>
        <v>Frey-Herosé, Friedrich</v>
      </c>
      <c r="H7" s="38" t="str">
        <f>$H$6</f>
        <v>Naeff, Wilhelm Matthias</v>
      </c>
    </row>
    <row r="8" spans="1:8">
      <c r="A8" s="49">
        <v>1851</v>
      </c>
      <c r="B8" s="50" t="str">
        <f>$F$6</f>
        <v>Munzinger, Josef</v>
      </c>
      <c r="C8" s="38" t="str">
        <f t="shared" si="0"/>
        <v>Franscini, Stefano</v>
      </c>
      <c r="D8" s="38" t="str">
        <f>$B$6</f>
        <v>Furrer, Jonas</v>
      </c>
      <c r="E8" s="38" t="str">
        <f>$E$6</f>
        <v>Ochsenbein, Ulrich</v>
      </c>
      <c r="F8" s="38" t="str">
        <f>$D$6</f>
        <v>Druey, Daniel-Henri</v>
      </c>
      <c r="G8" s="38" t="str">
        <f>$G$6</f>
        <v>Frey-Herosé, Friedrich</v>
      </c>
      <c r="H8" s="38" t="str">
        <f>$H$6</f>
        <v>Naeff, Wilhelm Matthias</v>
      </c>
    </row>
    <row r="9" spans="1:8">
      <c r="A9" s="49">
        <v>1852</v>
      </c>
      <c r="B9" s="50" t="str">
        <f>$B$6</f>
        <v>Furrer, Jonas</v>
      </c>
      <c r="C9" s="38" t="str">
        <f t="shared" si="0"/>
        <v>Franscini, Stefano</v>
      </c>
      <c r="D9" s="38" t="str">
        <f>$D$6</f>
        <v>Druey, Daniel-Henri</v>
      </c>
      <c r="E9" s="38" t="str">
        <f>$E$6</f>
        <v>Ochsenbein, Ulrich</v>
      </c>
      <c r="F9" s="38" t="str">
        <f>$F$6</f>
        <v>Munzinger, Josef</v>
      </c>
      <c r="G9" s="38" t="str">
        <f>$G$6</f>
        <v>Frey-Herosé, Friedrich</v>
      </c>
      <c r="H9" s="38" t="str">
        <f>$H$6</f>
        <v>Naeff, Wilhelm Matthias</v>
      </c>
    </row>
    <row r="10" spans="1:8">
      <c r="A10" s="49">
        <v>1853</v>
      </c>
      <c r="B10" s="50" t="str">
        <f>$H$6</f>
        <v>Naeff, Wilhelm Matthias</v>
      </c>
      <c r="C10" s="38" t="str">
        <f t="shared" si="0"/>
        <v>Franscini, Stefano</v>
      </c>
      <c r="D10" s="38" t="str">
        <f>$B$6</f>
        <v>Furrer, Jonas</v>
      </c>
      <c r="E10" s="38" t="str">
        <f>$E$6</f>
        <v>Ochsenbein, Ulrich</v>
      </c>
      <c r="F10" s="38" t="str">
        <f>$D$6</f>
        <v>Druey, Daniel-Henri</v>
      </c>
      <c r="G10" s="38" t="str">
        <f>$G$6</f>
        <v>Frey-Herosé, Friedrich</v>
      </c>
      <c r="H10" s="38" t="str">
        <f>$F$6</f>
        <v>Munzinger, Josef</v>
      </c>
    </row>
    <row r="11" spans="1:8">
      <c r="A11" s="49">
        <v>1854</v>
      </c>
      <c r="B11" s="50" t="str">
        <f>$G$6</f>
        <v>Frey-Herosé, Friedrich</v>
      </c>
      <c r="C11" s="38" t="str">
        <f t="shared" si="0"/>
        <v>Franscini, Stefano</v>
      </c>
      <c r="D11" s="38" t="str">
        <f>$B$6</f>
        <v>Furrer, Jonas</v>
      </c>
      <c r="E11" s="38" t="str">
        <f>$E$6</f>
        <v>Ochsenbein, Ulrich</v>
      </c>
      <c r="F11" s="38" t="str">
        <f>$D$6</f>
        <v>Druey, Daniel-Henri</v>
      </c>
      <c r="G11" s="38" t="str">
        <f>$H$6</f>
        <v>Naeff, Wilhelm Matthias</v>
      </c>
      <c r="H11" s="38" t="str">
        <f>$F$6</f>
        <v>Munzinger, Josef</v>
      </c>
    </row>
    <row r="12" spans="1:8">
      <c r="A12" s="49">
        <v>1855</v>
      </c>
      <c r="B12" s="50" t="str">
        <f>Wichtige_daten!$B$4</f>
        <v>Furrer, Jonas</v>
      </c>
      <c r="C12" s="38" t="str">
        <f t="shared" si="0"/>
        <v>Franscini, Stefano</v>
      </c>
      <c r="D12" s="38" t="str">
        <f>Wichtige_daten!$B$11</f>
        <v>Stämpfli, Jakob</v>
      </c>
      <c r="E12" s="38" t="str">
        <f>$G$6</f>
        <v>Frey-Herosé, Friedrich</v>
      </c>
      <c r="F12" s="38" t="str">
        <f>$D$6</f>
        <v>Druey, Daniel-Henri</v>
      </c>
      <c r="G12" s="38" t="str">
        <f>$F$6</f>
        <v>Munzinger, Josef</v>
      </c>
      <c r="H12" s="38" t="str">
        <f t="shared" ref="H12:H23" si="1">$H$6</f>
        <v>Naeff, Wilhelm Matthias</v>
      </c>
    </row>
    <row r="13" spans="1:8">
      <c r="A13" s="49">
        <v>1856</v>
      </c>
      <c r="B13" s="50" t="str">
        <f>$D$12</f>
        <v>Stämpfli, Jakob</v>
      </c>
      <c r="C13" s="38" t="str">
        <f t="shared" si="0"/>
        <v>Franscini, Stefano</v>
      </c>
      <c r="D13" s="38" t="str">
        <f>$B$6</f>
        <v>Furrer, Jonas</v>
      </c>
      <c r="E13" s="38" t="str">
        <f>$G$6</f>
        <v>Frey-Herosé, Friedrich</v>
      </c>
      <c r="F13" s="38" t="str">
        <f>Wichtige_daten!$B$13</f>
        <v>Knüsel, Melchior Josef Martin</v>
      </c>
      <c r="G13" s="38" t="str">
        <f>$B$14</f>
        <v>Fornerod, Constant</v>
      </c>
      <c r="H13" s="38" t="str">
        <f t="shared" si="1"/>
        <v>Naeff, Wilhelm Matthias</v>
      </c>
    </row>
    <row r="14" spans="1:8">
      <c r="A14" s="49">
        <v>1857</v>
      </c>
      <c r="B14" s="50" t="str">
        <f>Wichtige_daten!$B$12</f>
        <v>Fornerod, Constant</v>
      </c>
      <c r="C14" s="38" t="str">
        <f t="shared" si="0"/>
        <v>Franscini, Stefano</v>
      </c>
      <c r="D14" s="38" t="str">
        <f>$B$6</f>
        <v>Furrer, Jonas</v>
      </c>
      <c r="E14" s="38" t="str">
        <f>$G$6</f>
        <v>Frey-Herosé, Friedrich</v>
      </c>
      <c r="F14" s="38" t="str">
        <f>$D$12</f>
        <v>Stämpfli, Jakob</v>
      </c>
      <c r="G14" s="38" t="str">
        <f>$F$13</f>
        <v>Knüsel, Melchior Josef Martin</v>
      </c>
      <c r="H14" s="38" t="str">
        <f t="shared" si="1"/>
        <v>Naeff, Wilhelm Matthias</v>
      </c>
    </row>
    <row r="15" spans="1:8">
      <c r="A15" s="49">
        <v>1858</v>
      </c>
      <c r="B15" s="50" t="str">
        <f>$B$6</f>
        <v>Furrer, Jonas</v>
      </c>
      <c r="C15" s="38" t="str">
        <f>Wichtige_daten!$B$14</f>
        <v>Pioda, Giovanni Battista</v>
      </c>
      <c r="D15" s="38" t="str">
        <f>$F$13</f>
        <v>Knüsel, Melchior Josef Martin</v>
      </c>
      <c r="E15" s="38" t="str">
        <f>$G$6</f>
        <v>Frey-Herosé, Friedrich</v>
      </c>
      <c r="F15" s="38" t="str">
        <f>$D$12</f>
        <v>Stämpfli, Jakob</v>
      </c>
      <c r="G15" s="38" t="str">
        <f>$B$14</f>
        <v>Fornerod, Constant</v>
      </c>
      <c r="H15" s="38" t="str">
        <f t="shared" si="1"/>
        <v>Naeff, Wilhelm Matthias</v>
      </c>
    </row>
    <row r="16" spans="1:8">
      <c r="A16" s="49">
        <v>1859</v>
      </c>
      <c r="B16" s="50" t="str">
        <f>$D$12</f>
        <v>Stämpfli, Jakob</v>
      </c>
      <c r="C16" s="38" t="str">
        <f>$C$15</f>
        <v>Pioda, Giovanni Battista</v>
      </c>
      <c r="D16" s="38" t="str">
        <f>$B$6</f>
        <v>Furrer, Jonas</v>
      </c>
      <c r="E16" s="38" t="str">
        <f>$G$6</f>
        <v>Frey-Herosé, Friedrich</v>
      </c>
      <c r="F16" s="38" t="str">
        <f>$B$14</f>
        <v>Fornerod, Constant</v>
      </c>
      <c r="G16" s="38" t="str">
        <f>$F$13</f>
        <v>Knüsel, Melchior Josef Martin</v>
      </c>
      <c r="H16" s="38" t="str">
        <f t="shared" si="1"/>
        <v>Naeff, Wilhelm Matthias</v>
      </c>
    </row>
    <row r="17" spans="1:8">
      <c r="A17" s="49">
        <v>1860</v>
      </c>
      <c r="B17" s="50" t="str">
        <f>$G$6</f>
        <v>Frey-Herosé, Friedrich</v>
      </c>
      <c r="C17" s="38" t="str">
        <f>$C$15</f>
        <v>Pioda, Giovanni Battista</v>
      </c>
      <c r="D17" s="38" t="str">
        <f>$B$6</f>
        <v>Furrer, Jonas</v>
      </c>
      <c r="E17" s="38" t="str">
        <f>$D$12</f>
        <v>Stämpfli, Jakob</v>
      </c>
      <c r="F17" s="38" t="str">
        <f>$B$14</f>
        <v>Fornerod, Constant</v>
      </c>
      <c r="G17" s="38" t="str">
        <f>$F$13</f>
        <v>Knüsel, Melchior Josef Martin</v>
      </c>
      <c r="H17" s="38" t="str">
        <f t="shared" si="1"/>
        <v>Naeff, Wilhelm Matthias</v>
      </c>
    </row>
    <row r="18" spans="1:8">
      <c r="A18" s="49">
        <v>1861</v>
      </c>
      <c r="B18" s="50" t="str">
        <f>$F$13</f>
        <v>Knüsel, Melchior Josef Martin</v>
      </c>
      <c r="C18" s="38" t="str">
        <f>$C$15</f>
        <v>Pioda, Giovanni Battista</v>
      </c>
      <c r="D18" s="38" t="str">
        <f>$B$6</f>
        <v>Furrer, Jonas</v>
      </c>
      <c r="E18" s="38" t="str">
        <f>$D$12</f>
        <v>Stämpfli, Jakob</v>
      </c>
      <c r="F18" s="38" t="str">
        <f>$B$14</f>
        <v>Fornerod, Constant</v>
      </c>
      <c r="G18" s="38" t="str">
        <f t="shared" ref="G18:G23" si="2">$G$6</f>
        <v>Frey-Herosé, Friedrich</v>
      </c>
      <c r="H18" s="38" t="str">
        <f t="shared" si="1"/>
        <v>Naeff, Wilhelm Matthias</v>
      </c>
    </row>
    <row r="19" spans="1:8">
      <c r="A19" s="49">
        <v>1862</v>
      </c>
      <c r="B19" s="50" t="str">
        <f>$D$12</f>
        <v>Stämpfli, Jakob</v>
      </c>
      <c r="C19" s="38" t="str">
        <f>$C$15</f>
        <v>Pioda, Giovanni Battista</v>
      </c>
      <c r="D19" s="38" t="str">
        <f>Wichtige_daten!$B$15</f>
        <v>Dubs, Jakob</v>
      </c>
      <c r="E19" s="38" t="str">
        <f>$B$14</f>
        <v>Fornerod, Constant</v>
      </c>
      <c r="F19" s="38" t="str">
        <f>$F$13</f>
        <v>Knüsel, Melchior Josef Martin</v>
      </c>
      <c r="G19" s="38" t="str">
        <f t="shared" si="2"/>
        <v>Frey-Herosé, Friedrich</v>
      </c>
      <c r="H19" s="38" t="str">
        <f t="shared" si="1"/>
        <v>Naeff, Wilhelm Matthias</v>
      </c>
    </row>
    <row r="20" spans="1:8">
      <c r="A20" s="49">
        <v>1863</v>
      </c>
      <c r="B20" s="50" t="str">
        <f>Wichtige_daten!$B$12</f>
        <v>Fornerod, Constant</v>
      </c>
      <c r="C20" s="38" t="str">
        <f>$C$15</f>
        <v>Pioda, Giovanni Battista</v>
      </c>
      <c r="D20" s="38" t="str">
        <f>$D$19</f>
        <v>Dubs, Jakob</v>
      </c>
      <c r="E20" s="38" t="str">
        <f>$D$12</f>
        <v>Stämpfli, Jakob</v>
      </c>
      <c r="F20" s="38" t="str">
        <f>$F$13</f>
        <v>Knüsel, Melchior Josef Martin</v>
      </c>
      <c r="G20" s="38" t="str">
        <f t="shared" si="2"/>
        <v>Frey-Herosé, Friedrich</v>
      </c>
      <c r="H20" s="38" t="str">
        <f t="shared" si="1"/>
        <v>Naeff, Wilhelm Matthias</v>
      </c>
    </row>
    <row r="21" spans="1:8">
      <c r="A21" s="49">
        <v>1864</v>
      </c>
      <c r="B21" s="50" t="str">
        <f>$D$19</f>
        <v>Dubs, Jakob</v>
      </c>
      <c r="C21" s="38" t="str">
        <f>Wichtige_daten!$B$16</f>
        <v>Schenk, Carl</v>
      </c>
      <c r="D21" s="38" t="str">
        <f>$F$13</f>
        <v>Knüsel, Melchior Josef Martin</v>
      </c>
      <c r="E21" s="38" t="str">
        <f>$B$14</f>
        <v>Fornerod, Constant</v>
      </c>
      <c r="F21" s="38" t="str">
        <f>$H$25</f>
        <v>Challet-Venel, Jean-Jacques</v>
      </c>
      <c r="G21" s="38" t="str">
        <f t="shared" si="2"/>
        <v>Frey-Herosé, Friedrich</v>
      </c>
      <c r="H21" s="38" t="str">
        <f t="shared" si="1"/>
        <v>Naeff, Wilhelm Matthias</v>
      </c>
    </row>
    <row r="22" spans="1:8">
      <c r="A22" s="49">
        <v>1865</v>
      </c>
      <c r="B22" s="50" t="str">
        <f>$C$21</f>
        <v>Schenk, Carl</v>
      </c>
      <c r="C22" s="38" t="str">
        <f>$D$19</f>
        <v>Dubs, Jakob</v>
      </c>
      <c r="D22" s="38" t="str">
        <f>$F$13</f>
        <v>Knüsel, Melchior Josef Martin</v>
      </c>
      <c r="E22" s="38" t="str">
        <f>$B$14</f>
        <v>Fornerod, Constant</v>
      </c>
      <c r="F22" s="38" t="str">
        <f>$H$25</f>
        <v>Challet-Venel, Jean-Jacques</v>
      </c>
      <c r="G22" s="38" t="str">
        <f t="shared" si="2"/>
        <v>Frey-Herosé, Friedrich</v>
      </c>
      <c r="H22" s="38" t="str">
        <f t="shared" si="1"/>
        <v>Naeff, Wilhelm Matthias</v>
      </c>
    </row>
    <row r="23" spans="1:8">
      <c r="A23" s="49">
        <v>1866</v>
      </c>
      <c r="B23" s="50" t="str">
        <f>$F$13</f>
        <v>Knüsel, Melchior Josef Martin</v>
      </c>
      <c r="C23" s="38" t="str">
        <f>$B$22</f>
        <v>Schenk, Carl</v>
      </c>
      <c r="D23" s="38" t="str">
        <f>$D$19</f>
        <v>Dubs, Jakob</v>
      </c>
      <c r="E23" s="38" t="str">
        <f>$B$14</f>
        <v>Fornerod, Constant</v>
      </c>
      <c r="F23" s="38" t="str">
        <f>$H$25</f>
        <v>Challet-Venel, Jean-Jacques</v>
      </c>
      <c r="G23" s="38" t="str">
        <f t="shared" si="2"/>
        <v>Frey-Herosé, Friedrich</v>
      </c>
      <c r="H23" s="38" t="str">
        <f t="shared" si="1"/>
        <v>Naeff, Wilhelm Matthias</v>
      </c>
    </row>
    <row r="24" spans="1:8">
      <c r="A24" s="49">
        <v>1867</v>
      </c>
      <c r="B24" s="50" t="str">
        <f>$B$14</f>
        <v>Fornerod, Constant</v>
      </c>
      <c r="C24" s="38" t="str">
        <f t="shared" ref="C24:C27" si="3">$C$21</f>
        <v>Schenk, Carl</v>
      </c>
      <c r="D24" s="38" t="str">
        <f t="shared" ref="D24:D30" si="4">$F$13</f>
        <v>Knüsel, Melchior Josef Martin</v>
      </c>
      <c r="E24" s="38" t="str">
        <f>$B$29</f>
        <v>Welti, Emil</v>
      </c>
      <c r="F24" s="38" t="str">
        <f>$H$25</f>
        <v>Challet-Venel, Jean-Jacques</v>
      </c>
      <c r="G24" s="38" t="str">
        <f t="shared" ref="G24:G29" si="5">$H$6</f>
        <v>Naeff, Wilhelm Matthias</v>
      </c>
      <c r="H24" s="38" t="str">
        <f>$D$19</f>
        <v>Dubs, Jakob</v>
      </c>
    </row>
    <row r="25" spans="1:8">
      <c r="A25" s="49">
        <v>1868</v>
      </c>
      <c r="B25" s="50" t="str">
        <f>$D$19</f>
        <v>Dubs, Jakob</v>
      </c>
      <c r="C25" s="38" t="str">
        <f t="shared" si="3"/>
        <v>Schenk, Carl</v>
      </c>
      <c r="D25" s="38" t="str">
        <f t="shared" si="4"/>
        <v>Knüsel, Melchior Josef Martin</v>
      </c>
      <c r="E25" s="38" t="str">
        <f>$B$29</f>
        <v>Welti, Emil</v>
      </c>
      <c r="F25" s="38" t="str">
        <f>Wichtige_daten!$B$19</f>
        <v>Ruffy, Victor</v>
      </c>
      <c r="G25" s="38" t="str">
        <f t="shared" si="5"/>
        <v>Naeff, Wilhelm Matthias</v>
      </c>
      <c r="H25" s="38" t="str">
        <f>Wichtige_daten!$B$17</f>
        <v>Challet-Venel, Jean-Jacques</v>
      </c>
    </row>
    <row r="26" spans="1:8">
      <c r="A26" s="49">
        <v>1869</v>
      </c>
      <c r="B26" s="50" t="str">
        <f>$B$29</f>
        <v>Welti, Emil</v>
      </c>
      <c r="C26" s="38" t="str">
        <f t="shared" si="3"/>
        <v>Schenk, Carl</v>
      </c>
      <c r="D26" s="38" t="str">
        <f t="shared" si="4"/>
        <v>Knüsel, Melchior Josef Martin</v>
      </c>
      <c r="E26" s="38" t="str">
        <f>$F$25</f>
        <v>Ruffy, Victor</v>
      </c>
      <c r="F26" s="38" t="str">
        <f>$F$21</f>
        <v>Challet-Venel, Jean-Jacques</v>
      </c>
      <c r="G26" s="38" t="str">
        <f t="shared" si="5"/>
        <v>Naeff, Wilhelm Matthias</v>
      </c>
      <c r="H26" s="38" t="str">
        <f>$D$19</f>
        <v>Dubs, Jakob</v>
      </c>
    </row>
    <row r="27" spans="1:8">
      <c r="A27" s="49">
        <v>1870</v>
      </c>
      <c r="B27" s="50" t="str">
        <f>$D$19</f>
        <v>Dubs, Jakob</v>
      </c>
      <c r="C27" s="38" t="str">
        <f t="shared" si="3"/>
        <v>Schenk, Carl</v>
      </c>
      <c r="D27" s="38" t="str">
        <f t="shared" si="4"/>
        <v>Knüsel, Melchior Josef Martin</v>
      </c>
      <c r="E27" s="38" t="str">
        <f>$B$29</f>
        <v>Welti, Emil</v>
      </c>
      <c r="F27" s="38" t="str">
        <f>Wichtige_daten!$B$20</f>
        <v>Ceresole, Paul</v>
      </c>
      <c r="G27" s="38" t="str">
        <f t="shared" si="5"/>
        <v>Naeff, Wilhelm Matthias</v>
      </c>
      <c r="H27" s="38" t="str">
        <f>$H$25</f>
        <v>Challet-Venel, Jean-Jacques</v>
      </c>
    </row>
    <row r="28" spans="1:8">
      <c r="A28" s="49">
        <v>1871</v>
      </c>
      <c r="B28" s="50" t="str">
        <f>$C$21</f>
        <v>Schenk, Carl</v>
      </c>
      <c r="C28" s="38" t="str">
        <f>$D$19</f>
        <v>Dubs, Jakob</v>
      </c>
      <c r="D28" s="38" t="str">
        <f t="shared" si="4"/>
        <v>Knüsel, Melchior Josef Martin</v>
      </c>
      <c r="E28" s="38" t="str">
        <f>$B$29</f>
        <v>Welti, Emil</v>
      </c>
      <c r="F28" s="38" t="str">
        <f>$F$27</f>
        <v>Ceresole, Paul</v>
      </c>
      <c r="G28" s="38" t="str">
        <f t="shared" si="5"/>
        <v>Naeff, Wilhelm Matthias</v>
      </c>
      <c r="H28" s="38" t="str">
        <f>$H$25</f>
        <v>Challet-Venel, Jean-Jacques</v>
      </c>
    </row>
    <row r="29" spans="1:8">
      <c r="A29" s="49">
        <v>1872</v>
      </c>
      <c r="B29" s="50" t="str">
        <f>Wichtige_daten!$B$18</f>
        <v>Welti, Emil</v>
      </c>
      <c r="C29" s="38" t="str">
        <f>$D$19</f>
        <v>Dubs, Jakob</v>
      </c>
      <c r="D29" s="38" t="str">
        <f t="shared" si="4"/>
        <v>Knüsel, Melchior Josef Martin</v>
      </c>
      <c r="E29" s="38" t="str">
        <f>$F$27</f>
        <v>Ceresole, Paul</v>
      </c>
      <c r="F29" s="38" t="str">
        <f>$B$22</f>
        <v>Schenk, Carl</v>
      </c>
      <c r="G29" s="38" t="str">
        <f t="shared" si="5"/>
        <v>Naeff, Wilhelm Matthias</v>
      </c>
      <c r="H29" s="38" t="str">
        <f>$H$25</f>
        <v>Challet-Venel, Jean-Jacques</v>
      </c>
    </row>
    <row r="30" spans="1:8">
      <c r="A30" s="49">
        <v>1873</v>
      </c>
      <c r="B30" s="50" t="str">
        <f>Wichtige_daten!$B$20</f>
        <v>Ceresole, Paul</v>
      </c>
      <c r="C30" s="38" t="str">
        <f>$C$21</f>
        <v>Schenk, Carl</v>
      </c>
      <c r="D30" s="38" t="str">
        <f t="shared" si="4"/>
        <v>Knüsel, Melchior Josef Martin</v>
      </c>
      <c r="E30" s="38" t="str">
        <f>$B$29</f>
        <v>Welti, Emil</v>
      </c>
      <c r="F30" s="38" t="str">
        <f>$B$32</f>
        <v>Scherer, Johann Jakob</v>
      </c>
      <c r="G30" s="38" t="str">
        <f>Wichtige_daten!$B$10</f>
        <v>Naeff, Wilhelm Matthias</v>
      </c>
      <c r="H30" s="38" t="str">
        <f>Wichtige_daten!$B$22</f>
        <v>Borel, Eugène</v>
      </c>
    </row>
    <row r="31" spans="1:8">
      <c r="A31" s="49">
        <v>1874</v>
      </c>
      <c r="B31" s="50" t="str">
        <f>$C$21</f>
        <v>Schenk, Carl</v>
      </c>
      <c r="C31" s="38" t="str">
        <f>$F$13</f>
        <v>Knüsel, Melchior Josef Martin</v>
      </c>
      <c r="D31" s="38" t="str">
        <f>$F$27</f>
        <v>Ceresole, Paul</v>
      </c>
      <c r="E31" s="38" t="str">
        <f>$B$29</f>
        <v>Welti, Emil</v>
      </c>
      <c r="F31" s="38" t="str">
        <f>Wichtige_daten!$B$10</f>
        <v>Naeff, Wilhelm Matthias</v>
      </c>
      <c r="G31" s="38" t="str">
        <f>$B$32</f>
        <v>Scherer, Johann Jakob</v>
      </c>
      <c r="H31" s="38" t="str">
        <f>$H$30</f>
        <v>Borel, Eugène</v>
      </c>
    </row>
    <row r="32" spans="1:8">
      <c r="A32" s="49">
        <v>1875</v>
      </c>
      <c r="B32" s="50" t="str">
        <f>Wichtige_daten!$B$21</f>
        <v>Scherer, Johann Jakob</v>
      </c>
      <c r="C32" s="38" t="str">
        <f>$F$13</f>
        <v>Knüsel, Melchior Josef Martin</v>
      </c>
      <c r="D32" s="38" t="str">
        <f>$F$27</f>
        <v>Ceresole, Paul</v>
      </c>
      <c r="E32" s="38" t="str">
        <f>$B$29</f>
        <v>Welti, Emil</v>
      </c>
      <c r="F32" s="38" t="str">
        <f>Wichtige_daten!$B$10</f>
        <v>Naeff, Wilhelm Matthias</v>
      </c>
      <c r="G32" s="38" t="str">
        <f>$C$21</f>
        <v>Schenk, Carl</v>
      </c>
      <c r="H32" s="38" t="str">
        <f>$H$30</f>
        <v>Borel, Eugène</v>
      </c>
    </row>
    <row r="33" spans="1:8">
      <c r="A33" s="49">
        <v>1876</v>
      </c>
      <c r="B33" s="50" t="str">
        <f>$B$29</f>
        <v>Welti, Emil</v>
      </c>
      <c r="C33" s="38" t="str">
        <f>$C$35</f>
        <v>Droz, Numa</v>
      </c>
      <c r="D33" s="38" t="str">
        <f>Wichtige_daten!$B$24</f>
        <v>Anderwert, Fridolin</v>
      </c>
      <c r="E33" s="38" t="str">
        <f>$B$32</f>
        <v>Scherer, Johann Jakob</v>
      </c>
      <c r="F33" s="38" t="str">
        <f>Wichtige_daten!$B$25</f>
        <v>Hammer, Bernhard</v>
      </c>
      <c r="G33" s="38" t="str">
        <f>$C$21</f>
        <v>Schenk, Carl</v>
      </c>
      <c r="H33" s="38" t="str">
        <f>Wichtige_daten!$B$23</f>
        <v>Heer, Joachim</v>
      </c>
    </row>
    <row r="34" spans="1:8">
      <c r="A34" s="49">
        <v>1877</v>
      </c>
      <c r="B34" s="50" t="str">
        <f>$H$33</f>
        <v>Heer, Joachim</v>
      </c>
      <c r="C34" s="38" t="str">
        <f>$C$35</f>
        <v>Droz, Numa</v>
      </c>
      <c r="D34" s="38" t="str">
        <f>$D$33</f>
        <v>Anderwert, Fridolin</v>
      </c>
      <c r="E34" s="38" t="str">
        <f>$B$32</f>
        <v>Scherer, Johann Jakob</v>
      </c>
      <c r="F34" s="38" t="str">
        <f>$F$33</f>
        <v>Hammer, Bernhard</v>
      </c>
      <c r="G34" s="38" t="str">
        <f>$C$21</f>
        <v>Schenk, Carl</v>
      </c>
      <c r="H34" s="38" t="str">
        <f>$B$29</f>
        <v>Welti, Emil</v>
      </c>
    </row>
    <row r="35" spans="1:8">
      <c r="A35" s="49">
        <v>1878</v>
      </c>
      <c r="B35" s="50" t="str">
        <f>$C$21</f>
        <v>Schenk, Carl</v>
      </c>
      <c r="C35" s="38" t="str">
        <f>Wichtige_daten!$B$26</f>
        <v>Droz, Numa</v>
      </c>
      <c r="D35" s="38" t="str">
        <f>$D$33</f>
        <v>Anderwert, Fridolin</v>
      </c>
      <c r="E35" s="38" t="str">
        <f>$B$32</f>
        <v>Scherer, Johann Jakob</v>
      </c>
      <c r="F35" s="38" t="str">
        <f>$F$33</f>
        <v>Hammer, Bernhard</v>
      </c>
      <c r="G35" s="38" t="str">
        <f>$H$33</f>
        <v>Heer, Joachim</v>
      </c>
      <c r="H35" s="38" t="str">
        <f>$B$29</f>
        <v>Welti, Emil</v>
      </c>
    </row>
    <row r="36" spans="1:8">
      <c r="A36" s="49">
        <v>1879</v>
      </c>
      <c r="B36" s="50" t="str">
        <f>Wichtige_daten!$B$25</f>
        <v>Hammer, Bernhard</v>
      </c>
      <c r="C36" s="38" t="str">
        <f t="shared" ref="C36:C41" si="6">$C$21</f>
        <v>Schenk, Carl</v>
      </c>
      <c r="D36" s="38" t="str">
        <f>$D$33</f>
        <v>Anderwert, Fridolin</v>
      </c>
      <c r="E36" s="38" t="str">
        <f>Wichtige_daten!$B$28</f>
        <v>Hertenstein, Wilhelm</v>
      </c>
      <c r="F36" s="38" t="str">
        <f>$H$37</f>
        <v>Bavier, Simeon</v>
      </c>
      <c r="G36" s="38" t="str">
        <f>$C$35</f>
        <v>Droz, Numa</v>
      </c>
      <c r="H36" s="38" t="str">
        <f>$B$29</f>
        <v>Welti, Emil</v>
      </c>
    </row>
    <row r="37" spans="1:8">
      <c r="A37" s="49">
        <v>1880</v>
      </c>
      <c r="B37" s="50" t="str">
        <f>$B$29</f>
        <v>Welti, Emil</v>
      </c>
      <c r="C37" s="38" t="str">
        <f t="shared" si="6"/>
        <v>Schenk, Carl</v>
      </c>
      <c r="D37" s="38" t="str">
        <f>$D$33</f>
        <v>Anderwert, Fridolin</v>
      </c>
      <c r="E37" s="38" t="str">
        <f>Wichtige_daten!$B$28</f>
        <v>Hertenstein, Wilhelm</v>
      </c>
      <c r="F37" s="38" t="str">
        <f t="shared" ref="F37:F47" si="7">$F$33</f>
        <v>Hammer, Bernhard</v>
      </c>
      <c r="G37" s="38" t="str">
        <f>$C$35</f>
        <v>Droz, Numa</v>
      </c>
      <c r="H37" s="38" t="str">
        <f>Wichtige_daten!$B$27</f>
        <v>Bavier, Simeon</v>
      </c>
    </row>
    <row r="38" spans="1:8">
      <c r="A38" s="49">
        <v>1881</v>
      </c>
      <c r="B38" s="50" t="str">
        <f>$C$34</f>
        <v>Droz, Numa</v>
      </c>
      <c r="C38" s="38" t="str">
        <f t="shared" si="6"/>
        <v>Schenk, Carl</v>
      </c>
      <c r="D38" s="50" t="str">
        <f>$B$29</f>
        <v>Welti, Emil</v>
      </c>
      <c r="E38" s="38" t="str">
        <f t="shared" ref="E38:E45" si="8">$E$37</f>
        <v>Hertenstein, Wilhelm</v>
      </c>
      <c r="F38" s="38" t="str">
        <f t="shared" si="7"/>
        <v>Hammer, Bernhard</v>
      </c>
      <c r="G38" s="38" t="str">
        <f>$B$40</f>
        <v>Ruchonnet, Louis</v>
      </c>
      <c r="H38" s="38" t="str">
        <f>$H$37</f>
        <v>Bavier, Simeon</v>
      </c>
    </row>
    <row r="39" spans="1:8">
      <c r="A39" s="49">
        <v>1882</v>
      </c>
      <c r="B39" s="50" t="str">
        <f>$H$37</f>
        <v>Bavier, Simeon</v>
      </c>
      <c r="C39" s="38" t="str">
        <f t="shared" si="6"/>
        <v>Schenk, Carl</v>
      </c>
      <c r="D39" s="38" t="str">
        <f>$B$40</f>
        <v>Ruchonnet, Louis</v>
      </c>
      <c r="E39" s="38" t="str">
        <f t="shared" si="8"/>
        <v>Hertenstein, Wilhelm</v>
      </c>
      <c r="F39" s="38" t="str">
        <f t="shared" si="7"/>
        <v>Hammer, Bernhard</v>
      </c>
      <c r="G39" s="38" t="str">
        <f>$C$35</f>
        <v>Droz, Numa</v>
      </c>
      <c r="H39" s="38" t="str">
        <f>$B$29</f>
        <v>Welti, Emil</v>
      </c>
    </row>
    <row r="40" spans="1:8">
      <c r="A40" s="49">
        <v>1883</v>
      </c>
      <c r="B40" s="50" t="str">
        <f>Wichtige_daten!$B$29</f>
        <v>Ruchonnet, Louis</v>
      </c>
      <c r="C40" s="38" t="str">
        <f t="shared" si="6"/>
        <v>Schenk, Carl</v>
      </c>
      <c r="D40" s="38" t="str">
        <f>$B$43</f>
        <v>Deucher, Adolf</v>
      </c>
      <c r="E40" s="38" t="str">
        <f t="shared" si="8"/>
        <v>Hertenstein, Wilhelm</v>
      </c>
      <c r="F40" s="38" t="str">
        <f t="shared" si="7"/>
        <v>Hammer, Bernhard</v>
      </c>
      <c r="G40" s="38" t="str">
        <f>$C$35</f>
        <v>Droz, Numa</v>
      </c>
      <c r="H40" s="38" t="str">
        <f>$B$29</f>
        <v>Welti, Emil</v>
      </c>
    </row>
    <row r="41" spans="1:8">
      <c r="A41" s="49">
        <v>1884</v>
      </c>
      <c r="B41" s="50" t="str">
        <f>$B$29</f>
        <v>Welti, Emil</v>
      </c>
      <c r="C41" s="38" t="str">
        <f t="shared" si="6"/>
        <v>Schenk, Carl</v>
      </c>
      <c r="D41" s="38" t="str">
        <f t="shared" ref="D41:D50" si="9">$B$40</f>
        <v>Ruchonnet, Louis</v>
      </c>
      <c r="E41" s="38" t="str">
        <f t="shared" si="8"/>
        <v>Hertenstein, Wilhelm</v>
      </c>
      <c r="F41" s="38" t="str">
        <f t="shared" si="7"/>
        <v>Hammer, Bernhard</v>
      </c>
      <c r="G41" s="38" t="str">
        <f>$C$35</f>
        <v>Droz, Numa</v>
      </c>
      <c r="H41" s="38" t="str">
        <f>$B$43</f>
        <v>Deucher, Adolf</v>
      </c>
    </row>
    <row r="42" spans="1:8">
      <c r="A42" s="49">
        <v>1885</v>
      </c>
      <c r="B42" s="50" t="str">
        <f>$C$21</f>
        <v>Schenk, Carl</v>
      </c>
      <c r="C42" s="38" t="str">
        <f>$B$43</f>
        <v>Deucher, Adolf</v>
      </c>
      <c r="D42" s="38" t="str">
        <f t="shared" si="9"/>
        <v>Ruchonnet, Louis</v>
      </c>
      <c r="E42" s="38" t="str">
        <f t="shared" si="8"/>
        <v>Hertenstein, Wilhelm</v>
      </c>
      <c r="F42" s="38" t="str">
        <f t="shared" si="7"/>
        <v>Hammer, Bernhard</v>
      </c>
      <c r="G42" s="38" t="str">
        <f>$C$35</f>
        <v>Droz, Numa</v>
      </c>
      <c r="H42" s="38" t="str">
        <f t="shared" ref="H42:H48" si="10">$H$36</f>
        <v>Welti, Emil</v>
      </c>
    </row>
    <row r="43" spans="1:8">
      <c r="A43" s="49">
        <v>1886</v>
      </c>
      <c r="B43" s="50" t="str">
        <f>Wichtige_daten!$B$30</f>
        <v>Deucher, Adolf</v>
      </c>
      <c r="C43" s="38" t="str">
        <f>$C$21</f>
        <v>Schenk, Carl</v>
      </c>
      <c r="D43" s="38" t="str">
        <f t="shared" si="9"/>
        <v>Ruchonnet, Louis</v>
      </c>
      <c r="E43" s="38" t="str">
        <f t="shared" si="8"/>
        <v>Hertenstein, Wilhelm</v>
      </c>
      <c r="F43" s="38" t="str">
        <f t="shared" si="7"/>
        <v>Hammer, Bernhard</v>
      </c>
      <c r="G43" s="38" t="str">
        <f>$C$35</f>
        <v>Droz, Numa</v>
      </c>
      <c r="H43" s="38" t="str">
        <f t="shared" si="10"/>
        <v>Welti, Emil</v>
      </c>
    </row>
    <row r="44" spans="1:8">
      <c r="A44" s="49">
        <v>1887</v>
      </c>
      <c r="B44" s="50" t="str">
        <f t="shared" ref="B44:B49" si="11">$C$35</f>
        <v>Droz, Numa</v>
      </c>
      <c r="C44" s="38" t="str">
        <f>$C$21</f>
        <v>Schenk, Carl</v>
      </c>
      <c r="D44" s="38" t="str">
        <f t="shared" si="9"/>
        <v>Ruchonnet, Louis</v>
      </c>
      <c r="E44" s="38" t="str">
        <f t="shared" si="8"/>
        <v>Hertenstein, Wilhelm</v>
      </c>
      <c r="F44" s="38" t="str">
        <f t="shared" si="7"/>
        <v>Hammer, Bernhard</v>
      </c>
      <c r="G44" s="38" t="str">
        <f t="shared" ref="G44:G50" si="12">$B$43</f>
        <v>Deucher, Adolf</v>
      </c>
      <c r="H44" s="38" t="str">
        <f t="shared" si="10"/>
        <v>Welti, Emil</v>
      </c>
    </row>
    <row r="45" spans="1:8">
      <c r="A45" s="49">
        <v>1888</v>
      </c>
      <c r="B45" s="38" t="str">
        <f t="shared" si="11"/>
        <v>Droz, Numa</v>
      </c>
      <c r="C45" s="38" t="str">
        <f t="shared" ref="C45:C52" si="13">$C$37</f>
        <v>Schenk, Carl</v>
      </c>
      <c r="D45" s="38" t="str">
        <f t="shared" si="9"/>
        <v>Ruchonnet, Louis</v>
      </c>
      <c r="E45" s="50" t="str">
        <f t="shared" si="8"/>
        <v>Hertenstein, Wilhelm</v>
      </c>
      <c r="F45" s="38" t="str">
        <f t="shared" si="7"/>
        <v>Hammer, Bernhard</v>
      </c>
      <c r="G45" s="38" t="str">
        <f t="shared" si="12"/>
        <v>Deucher, Adolf</v>
      </c>
      <c r="H45" s="38" t="str">
        <f t="shared" si="10"/>
        <v>Welti, Emil</v>
      </c>
    </row>
    <row r="46" spans="1:8">
      <c r="A46" s="49">
        <v>1889</v>
      </c>
      <c r="B46" s="38" t="str">
        <f t="shared" si="11"/>
        <v>Droz, Numa</v>
      </c>
      <c r="C46" s="38" t="str">
        <f t="shared" si="13"/>
        <v>Schenk, Carl</v>
      </c>
      <c r="D46" s="38" t="str">
        <f t="shared" si="9"/>
        <v>Ruchonnet, Louis</v>
      </c>
      <c r="E46" s="38" t="str">
        <f>Wichtige_daten!$B$31</f>
        <v>Hauser, Walter</v>
      </c>
      <c r="F46" s="50" t="str">
        <f t="shared" si="7"/>
        <v>Hammer, Bernhard</v>
      </c>
      <c r="G46" s="38" t="str">
        <f t="shared" si="12"/>
        <v>Deucher, Adolf</v>
      </c>
      <c r="H46" s="38" t="str">
        <f t="shared" si="10"/>
        <v>Welti, Emil</v>
      </c>
    </row>
    <row r="47" spans="1:8">
      <c r="A47" s="49">
        <v>1890</v>
      </c>
      <c r="B47" s="38" t="str">
        <f t="shared" si="11"/>
        <v>Droz, Numa</v>
      </c>
      <c r="C47" s="38" t="str">
        <f t="shared" si="13"/>
        <v>Schenk, Carl</v>
      </c>
      <c r="D47" s="50" t="str">
        <f t="shared" si="9"/>
        <v>Ruchonnet, Louis</v>
      </c>
      <c r="E47" s="38" t="str">
        <f>Wichtige_daten!$B$31</f>
        <v>Hauser, Walter</v>
      </c>
      <c r="F47" s="38" t="str">
        <f t="shared" si="7"/>
        <v>Hammer, Bernhard</v>
      </c>
      <c r="G47" s="38" t="str">
        <f t="shared" si="12"/>
        <v>Deucher, Adolf</v>
      </c>
      <c r="H47" s="38" t="str">
        <f t="shared" si="10"/>
        <v>Welti, Emil</v>
      </c>
    </row>
    <row r="48" spans="1:8">
      <c r="A48" s="49">
        <v>1891</v>
      </c>
      <c r="B48" s="38" t="str">
        <f t="shared" si="11"/>
        <v>Droz, Numa</v>
      </c>
      <c r="C48" s="38" t="str">
        <f t="shared" si="13"/>
        <v>Schenk, Carl</v>
      </c>
      <c r="D48" s="38" t="str">
        <f t="shared" si="9"/>
        <v>Ruchonnet, Louis</v>
      </c>
      <c r="E48" s="38" t="str">
        <f>Wichtige_daten!$B$32</f>
        <v>Frey, Emil</v>
      </c>
      <c r="F48" s="38" t="str">
        <f>Wichtige_daten!$B$31</f>
        <v>Hauser, Walter</v>
      </c>
      <c r="G48" s="38" t="str">
        <f t="shared" si="12"/>
        <v>Deucher, Adolf</v>
      </c>
      <c r="H48" s="50" t="str">
        <f t="shared" si="10"/>
        <v>Welti, Emil</v>
      </c>
    </row>
    <row r="49" spans="1:8">
      <c r="A49" s="49">
        <v>1892</v>
      </c>
      <c r="B49" s="38" t="str">
        <f t="shared" si="11"/>
        <v>Droz, Numa</v>
      </c>
      <c r="C49" s="38" t="str">
        <f t="shared" si="13"/>
        <v>Schenk, Carl</v>
      </c>
      <c r="D49" s="38" t="str">
        <f t="shared" si="9"/>
        <v>Ruchonnet, Louis</v>
      </c>
      <c r="E49" s="38" t="str">
        <f t="shared" ref="E49:E54" si="14">$E$48</f>
        <v>Frey, Emil</v>
      </c>
      <c r="F49" s="50" t="str">
        <f t="shared" ref="F49:F56" si="15">$F$48</f>
        <v>Hauser, Walter</v>
      </c>
      <c r="G49" s="38" t="str">
        <f t="shared" si="12"/>
        <v>Deucher, Adolf</v>
      </c>
      <c r="H49" s="38" t="str">
        <f>Wichtige_daten!$B$33</f>
        <v>Zemp, Joseph</v>
      </c>
    </row>
    <row r="50" spans="1:8">
      <c r="A50" s="49">
        <v>1893</v>
      </c>
      <c r="B50" s="38" t="str">
        <f>Wichtige_daten!$B$34</f>
        <v>Lachenal, Adrien</v>
      </c>
      <c r="C50" s="50" t="str">
        <f t="shared" si="13"/>
        <v>Schenk, Carl</v>
      </c>
      <c r="D50" s="38" t="str">
        <f t="shared" si="9"/>
        <v>Ruchonnet, Louis</v>
      </c>
      <c r="E50" s="38" t="str">
        <f t="shared" si="14"/>
        <v>Frey, Emil</v>
      </c>
      <c r="F50" s="38" t="str">
        <f t="shared" si="15"/>
        <v>Hauser, Walter</v>
      </c>
      <c r="G50" s="38" t="str">
        <f t="shared" si="12"/>
        <v>Deucher, Adolf</v>
      </c>
      <c r="H50" s="38" t="str">
        <f t="shared" ref="H50:H58" si="16">$H$49</f>
        <v>Zemp, Joseph</v>
      </c>
    </row>
    <row r="51" spans="1:8">
      <c r="A51" s="49">
        <v>1894</v>
      </c>
      <c r="B51" s="38" t="str">
        <f>$B$50</f>
        <v>Lachenal, Adrien</v>
      </c>
      <c r="C51" s="38" t="str">
        <f t="shared" si="13"/>
        <v>Schenk, Carl</v>
      </c>
      <c r="D51" s="38" t="str">
        <f>$B$55</f>
        <v>Ruffy, Eugène</v>
      </c>
      <c r="E51" s="50" t="str">
        <f t="shared" si="14"/>
        <v>Frey, Emil</v>
      </c>
      <c r="F51" s="38" t="str">
        <f t="shared" si="15"/>
        <v>Hauser, Walter</v>
      </c>
      <c r="G51" s="38" t="str">
        <f t="shared" ref="G51:G53" si="17">$H$41</f>
        <v>Deucher, Adolf</v>
      </c>
      <c r="H51" s="38" t="str">
        <f t="shared" si="16"/>
        <v>Zemp, Joseph</v>
      </c>
    </row>
    <row r="52" spans="1:8">
      <c r="A52" s="49">
        <v>1895</v>
      </c>
      <c r="B52" s="38" t="str">
        <f>$B$50</f>
        <v>Lachenal, Adrien</v>
      </c>
      <c r="C52" s="38" t="str">
        <f t="shared" si="13"/>
        <v>Schenk, Carl</v>
      </c>
      <c r="D52" s="38" t="str">
        <f>$B$55</f>
        <v>Ruffy, Eugène</v>
      </c>
      <c r="E52" s="38" t="str">
        <f t="shared" si="14"/>
        <v>Frey, Emil</v>
      </c>
      <c r="F52" s="38" t="str">
        <f t="shared" si="15"/>
        <v>Hauser, Walter</v>
      </c>
      <c r="G52" s="38" t="str">
        <f t="shared" si="17"/>
        <v>Deucher, Adolf</v>
      </c>
      <c r="H52" s="50" t="str">
        <f t="shared" si="16"/>
        <v>Zemp, Joseph</v>
      </c>
    </row>
    <row r="53" spans="1:8">
      <c r="A53" s="49">
        <v>1896</v>
      </c>
      <c r="B53" s="50" t="str">
        <f>$B$50</f>
        <v>Lachenal, Adrien</v>
      </c>
      <c r="C53" s="38" t="str">
        <f>$B$55</f>
        <v>Ruffy, Eugène</v>
      </c>
      <c r="D53" s="38" t="str">
        <f>$E$55</f>
        <v>Müller, Eduard</v>
      </c>
      <c r="E53" s="38" t="str">
        <f t="shared" si="14"/>
        <v>Frey, Emil</v>
      </c>
      <c r="F53" s="38" t="str">
        <f t="shared" si="15"/>
        <v>Hauser, Walter</v>
      </c>
      <c r="G53" s="38" t="str">
        <f t="shared" si="17"/>
        <v>Deucher, Adolf</v>
      </c>
      <c r="H53" s="38" t="str">
        <f t="shared" si="16"/>
        <v>Zemp, Joseph</v>
      </c>
    </row>
    <row r="54" spans="1:8">
      <c r="A54" s="49">
        <v>1897</v>
      </c>
      <c r="B54" s="50" t="str">
        <f>$H$41</f>
        <v>Deucher, Adolf</v>
      </c>
      <c r="C54" s="38" t="str">
        <f>$B$55</f>
        <v>Ruffy, Eugène</v>
      </c>
      <c r="D54" s="38" t="str">
        <f>$E$55</f>
        <v>Müller, Eduard</v>
      </c>
      <c r="E54" s="38" t="str">
        <f t="shared" si="14"/>
        <v>Frey, Emil</v>
      </c>
      <c r="F54" s="38" t="str">
        <f t="shared" si="15"/>
        <v>Hauser, Walter</v>
      </c>
      <c r="G54" s="38" t="str">
        <f>$B$50</f>
        <v>Lachenal, Adrien</v>
      </c>
      <c r="H54" s="38" t="str">
        <f t="shared" si="16"/>
        <v>Zemp, Joseph</v>
      </c>
    </row>
    <row r="55" spans="1:8">
      <c r="A55" s="49">
        <v>1898</v>
      </c>
      <c r="B55" s="50" t="str">
        <f>Wichtige_daten!$B$35</f>
        <v>Ruffy, Eugène</v>
      </c>
      <c r="C55" s="38" t="str">
        <f>$B$50</f>
        <v>Lachenal, Adrien</v>
      </c>
      <c r="D55" s="38" t="str">
        <f>Wichtige_daten!$B$37</f>
        <v>Brenner, Ernst</v>
      </c>
      <c r="E55" s="38" t="str">
        <f>Wichtige_daten!$B$36</f>
        <v>Müller, Eduard</v>
      </c>
      <c r="F55" s="38" t="str">
        <f t="shared" si="15"/>
        <v>Hauser, Walter</v>
      </c>
      <c r="G55" s="38" t="str">
        <f>$B$43</f>
        <v>Deucher, Adolf</v>
      </c>
      <c r="H55" s="38" t="str">
        <f t="shared" si="16"/>
        <v>Zemp, Joseph</v>
      </c>
    </row>
    <row r="56" spans="1:8">
      <c r="A56" s="49">
        <v>1899</v>
      </c>
      <c r="B56" s="50" t="str">
        <f>$E$55</f>
        <v>Müller, Eduard</v>
      </c>
      <c r="C56" s="38" t="str">
        <f>$B$50</f>
        <v>Lachenal, Adrien</v>
      </c>
      <c r="D56" s="41" t="str">
        <f>$D$55</f>
        <v>Brenner, Ernst</v>
      </c>
      <c r="E56" s="38" t="str">
        <f>$B$55</f>
        <v>Ruffy, Eugène</v>
      </c>
      <c r="F56" s="38" t="str">
        <f t="shared" si="15"/>
        <v>Hauser, Walter</v>
      </c>
      <c r="G56" s="38" t="str">
        <f>$B$43</f>
        <v>Deucher, Adolf</v>
      </c>
      <c r="H56" s="38" t="str">
        <f t="shared" si="16"/>
        <v>Zemp, Joseph</v>
      </c>
    </row>
    <row r="57" spans="1:8">
      <c r="A57" s="49">
        <v>1900</v>
      </c>
      <c r="B57" s="50" t="str">
        <f>$F$53</f>
        <v>Hauser, Walter</v>
      </c>
      <c r="C57" s="38" t="str">
        <f>Wichtige_daten!$B$39</f>
        <v>Ruchet, Marc-Emile</v>
      </c>
      <c r="D57" s="38" t="str">
        <f>$D$55</f>
        <v>Brenner, Ernst</v>
      </c>
      <c r="E57" s="38" t="str">
        <f t="shared" ref="E57:E63" si="18">$E$55</f>
        <v>Müller, Eduard</v>
      </c>
      <c r="F57" s="38" t="str">
        <f>Wichtige_daten!$B$38</f>
        <v>Comtesse, Robert</v>
      </c>
      <c r="G57" s="38" t="str">
        <f>$B$43</f>
        <v>Deucher, Adolf</v>
      </c>
      <c r="H57" s="38" t="str">
        <f t="shared" si="16"/>
        <v>Zemp, Joseph</v>
      </c>
    </row>
    <row r="58" spans="1:8">
      <c r="A58" s="49">
        <v>1901</v>
      </c>
      <c r="B58" s="50" t="str">
        <f>Wichtige_daten!$B$37</f>
        <v>Brenner, Ernst</v>
      </c>
      <c r="C58" s="38" t="str">
        <f>$C$57</f>
        <v>Ruchet, Marc-Emile</v>
      </c>
      <c r="D58" s="38" t="str">
        <f>$H$59</f>
        <v>Comtesse, Robert</v>
      </c>
      <c r="E58" s="38" t="str">
        <f t="shared" si="18"/>
        <v>Müller, Eduard</v>
      </c>
      <c r="F58" s="38" t="str">
        <f>$F$53</f>
        <v>Hauser, Walter</v>
      </c>
      <c r="G58" s="38" t="str">
        <f>$B$43</f>
        <v>Deucher, Adolf</v>
      </c>
      <c r="H58" s="38" t="str">
        <f t="shared" si="16"/>
        <v>Zemp, Joseph</v>
      </c>
    </row>
    <row r="59" spans="1:8">
      <c r="A59" s="49">
        <v>1902</v>
      </c>
      <c r="B59" s="50" t="str">
        <f>$H$49</f>
        <v>Zemp, Joseph</v>
      </c>
      <c r="C59" s="38" t="str">
        <f>$C$57</f>
        <v>Ruchet, Marc-Emile</v>
      </c>
      <c r="D59" s="38" t="str">
        <f t="shared" ref="D59:D64" si="19">$D$55</f>
        <v>Brenner, Ernst</v>
      </c>
      <c r="E59" s="38" t="str">
        <f t="shared" si="18"/>
        <v>Müller, Eduard</v>
      </c>
      <c r="F59" s="38" t="str">
        <f>$F$53</f>
        <v>Hauser, Walter</v>
      </c>
      <c r="G59" s="38" t="str">
        <f>$B$43</f>
        <v>Deucher, Adolf</v>
      </c>
      <c r="H59" s="38" t="str">
        <f>Wichtige_daten!$B$38</f>
        <v>Comtesse, Robert</v>
      </c>
    </row>
    <row r="60" spans="1:8">
      <c r="A60" s="49">
        <v>1903</v>
      </c>
      <c r="B60" s="50" t="str">
        <f>$H$41</f>
        <v>Deucher, Adolf</v>
      </c>
      <c r="C60" s="38" t="str">
        <f>$C$57</f>
        <v>Ruchet, Marc-Emile</v>
      </c>
      <c r="D60" s="38" t="str">
        <f t="shared" si="19"/>
        <v>Brenner, Ernst</v>
      </c>
      <c r="E60" s="38" t="str">
        <f t="shared" si="18"/>
        <v>Müller, Eduard</v>
      </c>
      <c r="F60" s="38" t="str">
        <f>$B$67</f>
        <v>Comtesse, Robert</v>
      </c>
      <c r="G60" s="38" t="str">
        <f>$B$63</f>
        <v>Forrer, Ludwig</v>
      </c>
      <c r="H60" s="38" t="str">
        <f t="shared" ref="H60:H65" si="20">$H$49</f>
        <v>Zemp, Joseph</v>
      </c>
    </row>
    <row r="61" spans="1:8">
      <c r="A61" s="49">
        <v>1904</v>
      </c>
      <c r="B61" s="50" t="str">
        <f>$B$67</f>
        <v>Comtesse, Robert</v>
      </c>
      <c r="C61" s="38" t="str">
        <f>$B$63</f>
        <v>Forrer, Ludwig</v>
      </c>
      <c r="D61" s="38" t="str">
        <f t="shared" si="19"/>
        <v>Brenner, Ernst</v>
      </c>
      <c r="E61" s="38" t="str">
        <f t="shared" si="18"/>
        <v>Müller, Eduard</v>
      </c>
      <c r="F61" s="38" t="str">
        <f>$C$57</f>
        <v>Ruchet, Marc-Emile</v>
      </c>
      <c r="G61" s="38" t="str">
        <f>$H$41</f>
        <v>Deucher, Adolf</v>
      </c>
      <c r="H61" s="38" t="str">
        <f t="shared" si="20"/>
        <v>Zemp, Joseph</v>
      </c>
    </row>
    <row r="62" spans="1:8">
      <c r="A62" s="49">
        <v>1905</v>
      </c>
      <c r="B62" s="50" t="str">
        <f>$C$57</f>
        <v>Ruchet, Marc-Emile</v>
      </c>
      <c r="C62" s="38" t="str">
        <f>$B$63</f>
        <v>Forrer, Ludwig</v>
      </c>
      <c r="D62" s="38" t="str">
        <f t="shared" si="19"/>
        <v>Brenner, Ernst</v>
      </c>
      <c r="E62" s="38" t="str">
        <f t="shared" si="18"/>
        <v>Müller, Eduard</v>
      </c>
      <c r="F62" s="38" t="str">
        <f>$B$67</f>
        <v>Comtesse, Robert</v>
      </c>
      <c r="G62" s="38" t="str">
        <f>$H$41</f>
        <v>Deucher, Adolf</v>
      </c>
      <c r="H62" s="38" t="str">
        <f t="shared" si="20"/>
        <v>Zemp, Joseph</v>
      </c>
    </row>
    <row r="63" spans="1:8">
      <c r="A63" s="49">
        <v>1906</v>
      </c>
      <c r="B63" s="50" t="str">
        <f>Wichtige_daten!$B$40</f>
        <v>Forrer, Ludwig</v>
      </c>
      <c r="C63" s="38" t="str">
        <f>$C$57</f>
        <v>Ruchet, Marc-Emile</v>
      </c>
      <c r="D63" s="38" t="str">
        <f t="shared" si="19"/>
        <v>Brenner, Ernst</v>
      </c>
      <c r="E63" s="38" t="str">
        <f t="shared" si="18"/>
        <v>Müller, Eduard</v>
      </c>
      <c r="F63" s="38" t="str">
        <f>$B$67</f>
        <v>Comtesse, Robert</v>
      </c>
      <c r="G63" s="38" t="str">
        <f>$H$41</f>
        <v>Deucher, Adolf</v>
      </c>
      <c r="H63" s="38" t="str">
        <f t="shared" si="20"/>
        <v>Zemp, Joseph</v>
      </c>
    </row>
    <row r="64" spans="1:8">
      <c r="A64" s="49">
        <v>1907</v>
      </c>
      <c r="B64" s="50" t="str">
        <f>$E$55</f>
        <v>Müller, Eduard</v>
      </c>
      <c r="C64" s="38" t="str">
        <f>$C$57</f>
        <v>Ruchet, Marc-Emile</v>
      </c>
      <c r="D64" s="38" t="str">
        <f t="shared" si="19"/>
        <v>Brenner, Ernst</v>
      </c>
      <c r="E64" s="38" t="str">
        <f>$B$63</f>
        <v>Forrer, Ludwig</v>
      </c>
      <c r="F64" s="38" t="str">
        <f>$B$67</f>
        <v>Comtesse, Robert</v>
      </c>
      <c r="G64" s="38" t="str">
        <f>$H$41</f>
        <v>Deucher, Adolf</v>
      </c>
      <c r="H64" s="38" t="str">
        <f t="shared" si="20"/>
        <v>Zemp, Joseph</v>
      </c>
    </row>
    <row r="65" spans="1:8">
      <c r="A65" s="49">
        <v>1908</v>
      </c>
      <c r="B65" s="50" t="str">
        <f>$D$55</f>
        <v>Brenner, Ernst</v>
      </c>
      <c r="C65" s="38" t="str">
        <f>$C$57</f>
        <v>Ruchet, Marc-Emile</v>
      </c>
      <c r="D65" s="38" t="str">
        <f>$B$63</f>
        <v>Forrer, Ludwig</v>
      </c>
      <c r="E65" s="38" t="str">
        <f>$E$55</f>
        <v>Müller, Eduard</v>
      </c>
      <c r="F65" s="38" t="str">
        <f>$B$67</f>
        <v>Comtesse, Robert</v>
      </c>
      <c r="G65" s="38" t="str">
        <f>$H$41</f>
        <v>Deucher, Adolf</v>
      </c>
      <c r="H65" s="38" t="str">
        <f t="shared" si="20"/>
        <v>Zemp, Joseph</v>
      </c>
    </row>
    <row r="66" spans="1:8">
      <c r="A66" s="49">
        <v>1909</v>
      </c>
      <c r="B66" s="50" t="str">
        <f>$H$41</f>
        <v>Deucher, Adolf</v>
      </c>
      <c r="C66" s="38" t="str">
        <f>$C$57</f>
        <v>Ruchet, Marc-Emile</v>
      </c>
      <c r="D66" s="38" t="str">
        <f>$D$55</f>
        <v>Brenner, Ernst</v>
      </c>
      <c r="E66" s="38" t="str">
        <f>$E$55</f>
        <v>Müller, Eduard</v>
      </c>
      <c r="F66" s="38" t="str">
        <f>$B$67</f>
        <v>Comtesse, Robert</v>
      </c>
      <c r="G66" s="38" t="str">
        <f>$C$68</f>
        <v>Schobinger, Josef Anton</v>
      </c>
      <c r="H66" s="38" t="str">
        <f>$B$63</f>
        <v>Forrer, Ludwig</v>
      </c>
    </row>
    <row r="67" spans="1:8">
      <c r="A67" s="49">
        <v>1910</v>
      </c>
      <c r="B67" s="50" t="str">
        <f>Wichtige_daten!$B$38</f>
        <v>Comtesse, Robert</v>
      </c>
      <c r="C67" s="38" t="str">
        <f>$C$57</f>
        <v>Ruchet, Marc-Emile</v>
      </c>
      <c r="D67" s="38" t="str">
        <f>$D$55</f>
        <v>Brenner, Ernst</v>
      </c>
      <c r="E67" s="38" t="str">
        <f>$E$55</f>
        <v>Müller, Eduard</v>
      </c>
      <c r="F67" s="38" t="str">
        <f>$C$68</f>
        <v>Schobinger, Josef Anton</v>
      </c>
      <c r="G67" s="38" t="str">
        <f>$H$41</f>
        <v>Deucher, Adolf</v>
      </c>
      <c r="H67" s="38" t="str">
        <f>$B$63</f>
        <v>Forrer, Ludwig</v>
      </c>
    </row>
    <row r="68" spans="1:8">
      <c r="A68" s="49">
        <v>1911</v>
      </c>
      <c r="B68" s="50" t="str">
        <f>$C$57</f>
        <v>Ruchet, Marc-Emile</v>
      </c>
      <c r="C68" s="38" t="str">
        <f>Wichtige_daten!$B$41</f>
        <v>Schobinger, Josef Anton</v>
      </c>
      <c r="D68" s="38" t="str">
        <f>$D$55</f>
        <v>Brenner, Ernst</v>
      </c>
      <c r="E68" s="38" t="str">
        <f>$E$55</f>
        <v>Müller, Eduard</v>
      </c>
      <c r="F68" s="38" t="str">
        <f>Wichtige_daten!$B$38</f>
        <v>Comtesse, Robert</v>
      </c>
      <c r="G68" s="38" t="str">
        <f>$H$41</f>
        <v>Deucher, Adolf</v>
      </c>
      <c r="H68" s="38" t="str">
        <f>$B$63</f>
        <v>Forrer, Ludwig</v>
      </c>
    </row>
    <row r="69" spans="1:8">
      <c r="A69" s="49">
        <v>1912</v>
      </c>
      <c r="B69" s="50" t="str">
        <f>$B$63</f>
        <v>Forrer, Ludwig</v>
      </c>
      <c r="C69" s="38" t="str">
        <f>$C$57</f>
        <v>Ruchet, Marc-Emile</v>
      </c>
      <c r="D69" s="38" t="str">
        <f>$E$55</f>
        <v>Müller, Eduard</v>
      </c>
      <c r="E69" s="38" t="str">
        <f>Wichtige_daten!$B$42</f>
        <v>Hoffmann, Arthur</v>
      </c>
      <c r="F69" s="38" t="str">
        <f t="shared" ref="F69:F76" si="21">$B$77</f>
        <v>Motta, Giuseppe</v>
      </c>
      <c r="G69" s="38" t="str">
        <f>$H$41</f>
        <v>Deucher, Adolf</v>
      </c>
      <c r="H69" s="38" t="str">
        <f>$B$67</f>
        <v>Comtesse, Robert</v>
      </c>
    </row>
    <row r="70" spans="1:8">
      <c r="A70" s="49">
        <v>1913</v>
      </c>
      <c r="B70" s="50" t="str">
        <f>$E$55</f>
        <v>Müller, Eduard</v>
      </c>
      <c r="C70" s="38" t="str">
        <f>Wichtige_daten!$B$44</f>
        <v>Perrier, Louis</v>
      </c>
      <c r="D70" s="38" t="str">
        <f>Wichtige_daten!$B$45</f>
        <v>Decoppet, Camille</v>
      </c>
      <c r="E70" s="38" t="str">
        <f>Wichtige_daten!$B$42</f>
        <v>Hoffmann, Arthur</v>
      </c>
      <c r="F70" s="38" t="str">
        <f t="shared" si="21"/>
        <v>Motta, Giuseppe</v>
      </c>
      <c r="G70" s="38" t="str">
        <f>Wichtige_daten!$B$46</f>
        <v>Schulthess, Edmund</v>
      </c>
      <c r="H70" s="38" t="str">
        <f>$B$63</f>
        <v>Forrer, Ludwig</v>
      </c>
    </row>
    <row r="71" spans="1:8">
      <c r="A71" s="49">
        <v>1914</v>
      </c>
      <c r="B71" s="50" t="str">
        <f>Wichtige_daten!$B$42</f>
        <v>Hoffmann, Arthur</v>
      </c>
      <c r="C71" s="38" t="str">
        <f>Wichtige_daten!$B$47</f>
        <v>Calonder, Felix-Louis</v>
      </c>
      <c r="D71" s="38" t="str">
        <f t="shared" ref="D71:D76" si="22">$E$55</f>
        <v>Müller, Eduard</v>
      </c>
      <c r="E71" s="38" t="str">
        <f>Wichtige_daten!$B$45</f>
        <v>Decoppet, Camille</v>
      </c>
      <c r="F71" s="38" t="str">
        <f t="shared" si="21"/>
        <v>Motta, Giuseppe</v>
      </c>
      <c r="G71" s="38" t="str">
        <f t="shared" ref="G71:G92" si="23">$G$70</f>
        <v>Schulthess, Edmund</v>
      </c>
      <c r="H71" s="38" t="str">
        <f>$B$63</f>
        <v>Forrer, Ludwig</v>
      </c>
    </row>
    <row r="72" spans="1:8">
      <c r="A72" s="49">
        <v>1915</v>
      </c>
      <c r="B72" s="38" t="str">
        <f>$B$71</f>
        <v>Hoffmann, Arthur</v>
      </c>
      <c r="C72" s="38" t="str">
        <f>$C$71</f>
        <v>Calonder, Felix-Louis</v>
      </c>
      <c r="D72" s="38" t="str">
        <f t="shared" si="22"/>
        <v>Müller, Eduard</v>
      </c>
      <c r="E72" s="38" t="str">
        <f>$E$71</f>
        <v>Decoppet, Camille</v>
      </c>
      <c r="F72" s="50" t="str">
        <f t="shared" si="21"/>
        <v>Motta, Giuseppe</v>
      </c>
      <c r="G72" s="38" t="str">
        <f t="shared" si="23"/>
        <v>Schulthess, Edmund</v>
      </c>
      <c r="H72" s="38" t="str">
        <f>$B$63</f>
        <v>Forrer, Ludwig</v>
      </c>
    </row>
    <row r="73" spans="1:8">
      <c r="A73" s="49">
        <v>1916</v>
      </c>
      <c r="B73" s="38" t="str">
        <f>$B$71</f>
        <v>Hoffmann, Arthur</v>
      </c>
      <c r="C73" s="38" t="str">
        <f>$C$71</f>
        <v>Calonder, Felix-Louis</v>
      </c>
      <c r="D73" s="38" t="str">
        <f t="shared" si="22"/>
        <v>Müller, Eduard</v>
      </c>
      <c r="E73" s="50" t="str">
        <f>$E$71</f>
        <v>Decoppet, Camille</v>
      </c>
      <c r="F73" s="38" t="str">
        <f t="shared" si="21"/>
        <v>Motta, Giuseppe</v>
      </c>
      <c r="G73" s="38" t="str">
        <f t="shared" si="23"/>
        <v>Schulthess, Edmund</v>
      </c>
      <c r="H73" s="38" t="str">
        <f>$B$63</f>
        <v>Forrer, Ludwig</v>
      </c>
    </row>
    <row r="74" spans="1:8">
      <c r="A74" s="49">
        <v>1917</v>
      </c>
      <c r="B74" s="38" t="str">
        <f>$B$71</f>
        <v>Hoffmann, Arthur</v>
      </c>
      <c r="C74" s="38" t="str">
        <f>$C$71</f>
        <v>Calonder, Felix-Louis</v>
      </c>
      <c r="D74" s="38" t="str">
        <f t="shared" si="22"/>
        <v>Müller, Eduard</v>
      </c>
      <c r="E74" s="38" t="str">
        <f>$E$71</f>
        <v>Decoppet, Camille</v>
      </c>
      <c r="F74" s="38" t="str">
        <f t="shared" si="21"/>
        <v>Motta, Giuseppe</v>
      </c>
      <c r="G74" s="50" t="str">
        <f t="shared" si="23"/>
        <v>Schulthess, Edmund</v>
      </c>
      <c r="H74" s="38" t="str">
        <f>$B$63</f>
        <v>Forrer, Ludwig</v>
      </c>
    </row>
    <row r="75" spans="1:8">
      <c r="A75" s="49">
        <v>1918</v>
      </c>
      <c r="B75" s="50" t="str">
        <f>$C$71</f>
        <v>Calonder, Felix-Louis</v>
      </c>
      <c r="C75" s="38" t="str">
        <f>Wichtige_daten!$B$48</f>
        <v>Ador, Gustave</v>
      </c>
      <c r="D75" s="38" t="str">
        <f t="shared" si="22"/>
        <v>Müller, Eduard</v>
      </c>
      <c r="E75" s="38" t="str">
        <f>$E$71</f>
        <v>Decoppet, Camille</v>
      </c>
      <c r="F75" s="38" t="str">
        <f t="shared" si="21"/>
        <v>Motta, Giuseppe</v>
      </c>
      <c r="G75" s="38" t="str">
        <f t="shared" si="23"/>
        <v>Schulthess, Edmund</v>
      </c>
      <c r="H75" s="38" t="str">
        <f>Wichtige_daten!$B$49</f>
        <v>Haab, Robert</v>
      </c>
    </row>
    <row r="76" spans="1:8">
      <c r="A76" s="49">
        <v>1919</v>
      </c>
      <c r="B76" s="38" t="str">
        <f>$C$71</f>
        <v>Calonder, Felix-Louis</v>
      </c>
      <c r="C76" s="50" t="str">
        <f>$C$75</f>
        <v>Ador, Gustave</v>
      </c>
      <c r="D76" s="38" t="str">
        <f t="shared" si="22"/>
        <v>Müller, Eduard</v>
      </c>
      <c r="E76" s="38" t="str">
        <f>$E$71</f>
        <v>Decoppet, Camille</v>
      </c>
      <c r="F76" s="38" t="str">
        <f t="shared" si="21"/>
        <v>Motta, Giuseppe</v>
      </c>
      <c r="G76" s="38" t="str">
        <f t="shared" si="23"/>
        <v>Schulthess, Edmund</v>
      </c>
      <c r="H76" s="38" t="str">
        <f t="shared" ref="H76:H86" si="24">$H$75</f>
        <v>Haab, Robert</v>
      </c>
    </row>
    <row r="77" spans="1:8">
      <c r="A77" s="49">
        <v>1920</v>
      </c>
      <c r="B77" s="50" t="str">
        <f>Wichtige_daten!$B$43</f>
        <v>Motta, Giuseppe</v>
      </c>
      <c r="C77" s="38" t="str">
        <f>Wichtige_daten!$B$51</f>
        <v>Chuard, Ernest</v>
      </c>
      <c r="D77" s="38" t="str">
        <f>Wichtige_daten!$B$53</f>
        <v>Häberlin, Heinrich</v>
      </c>
      <c r="E77" s="38" t="str">
        <f>Wichtige_daten!$B$50</f>
        <v>Scheurer, Karl</v>
      </c>
      <c r="F77" s="38" t="str">
        <f>Wichtige_daten!$B$52</f>
        <v>Musy, Jean-Marie</v>
      </c>
      <c r="G77" s="38" t="str">
        <f t="shared" si="23"/>
        <v>Schulthess, Edmund</v>
      </c>
      <c r="H77" s="38" t="str">
        <f t="shared" si="24"/>
        <v>Haab, Robert</v>
      </c>
    </row>
    <row r="78" spans="1:8">
      <c r="A78" s="49">
        <v>1921</v>
      </c>
      <c r="B78" s="38" t="str">
        <f t="shared" ref="B78:B97" si="25">$B$77</f>
        <v>Motta, Giuseppe</v>
      </c>
      <c r="C78" s="38" t="str">
        <f t="shared" ref="C78:C85" si="26">$C$77</f>
        <v>Chuard, Ernest</v>
      </c>
      <c r="D78" s="38" t="str">
        <f t="shared" ref="D78:D91" si="27">$D$77</f>
        <v>Häberlin, Heinrich</v>
      </c>
      <c r="E78" s="38" t="str">
        <f t="shared" ref="E78:E86" si="28">$E$77</f>
        <v>Scheurer, Karl</v>
      </c>
      <c r="F78" s="38" t="str">
        <f t="shared" ref="F78:F91" si="29">$F$77</f>
        <v>Musy, Jean-Marie</v>
      </c>
      <c r="G78" s="50" t="str">
        <f t="shared" si="23"/>
        <v>Schulthess, Edmund</v>
      </c>
      <c r="H78" s="38" t="str">
        <f t="shared" si="24"/>
        <v>Haab, Robert</v>
      </c>
    </row>
    <row r="79" spans="1:8">
      <c r="A79" s="49">
        <v>1922</v>
      </c>
      <c r="B79" s="38" t="str">
        <f t="shared" si="25"/>
        <v>Motta, Giuseppe</v>
      </c>
      <c r="C79" s="38" t="str">
        <f t="shared" si="26"/>
        <v>Chuard, Ernest</v>
      </c>
      <c r="D79" s="38" t="str">
        <f t="shared" si="27"/>
        <v>Häberlin, Heinrich</v>
      </c>
      <c r="E79" s="38" t="str">
        <f t="shared" si="28"/>
        <v>Scheurer, Karl</v>
      </c>
      <c r="F79" s="38" t="str">
        <f t="shared" si="29"/>
        <v>Musy, Jean-Marie</v>
      </c>
      <c r="G79" s="38" t="str">
        <f t="shared" si="23"/>
        <v>Schulthess, Edmund</v>
      </c>
      <c r="H79" s="50" t="str">
        <f t="shared" si="24"/>
        <v>Haab, Robert</v>
      </c>
    </row>
    <row r="80" spans="1:8">
      <c r="A80" s="49">
        <v>1923</v>
      </c>
      <c r="B80" s="38" t="str">
        <f t="shared" si="25"/>
        <v>Motta, Giuseppe</v>
      </c>
      <c r="C80" s="38" t="str">
        <f t="shared" si="26"/>
        <v>Chuard, Ernest</v>
      </c>
      <c r="D80" s="38" t="str">
        <f t="shared" si="27"/>
        <v>Häberlin, Heinrich</v>
      </c>
      <c r="E80" s="50" t="str">
        <f t="shared" si="28"/>
        <v>Scheurer, Karl</v>
      </c>
      <c r="F80" s="38" t="str">
        <f t="shared" si="29"/>
        <v>Musy, Jean-Marie</v>
      </c>
      <c r="G80" s="38" t="str">
        <f t="shared" si="23"/>
        <v>Schulthess, Edmund</v>
      </c>
      <c r="H80" s="38" t="str">
        <f t="shared" si="24"/>
        <v>Haab, Robert</v>
      </c>
    </row>
    <row r="81" spans="1:8">
      <c r="A81" s="49">
        <v>1924</v>
      </c>
      <c r="B81" s="38" t="str">
        <f t="shared" si="25"/>
        <v>Motta, Giuseppe</v>
      </c>
      <c r="C81" s="50" t="str">
        <f t="shared" si="26"/>
        <v>Chuard, Ernest</v>
      </c>
      <c r="D81" s="38" t="str">
        <f t="shared" si="27"/>
        <v>Häberlin, Heinrich</v>
      </c>
      <c r="E81" s="38" t="str">
        <f t="shared" si="28"/>
        <v>Scheurer, Karl</v>
      </c>
      <c r="F81" s="38" t="str">
        <f t="shared" si="29"/>
        <v>Musy, Jean-Marie</v>
      </c>
      <c r="G81" s="38" t="str">
        <f t="shared" si="23"/>
        <v>Schulthess, Edmund</v>
      </c>
      <c r="H81" s="38" t="str">
        <f t="shared" si="24"/>
        <v>Haab, Robert</v>
      </c>
    </row>
    <row r="82" spans="1:8">
      <c r="A82" s="49">
        <v>1925</v>
      </c>
      <c r="B82" s="38" t="str">
        <f t="shared" si="25"/>
        <v>Motta, Giuseppe</v>
      </c>
      <c r="C82" s="38" t="str">
        <f t="shared" si="26"/>
        <v>Chuard, Ernest</v>
      </c>
      <c r="D82" s="38" t="str">
        <f t="shared" si="27"/>
        <v>Häberlin, Heinrich</v>
      </c>
      <c r="E82" s="38" t="str">
        <f t="shared" si="28"/>
        <v>Scheurer, Karl</v>
      </c>
      <c r="F82" s="50" t="str">
        <f t="shared" si="29"/>
        <v>Musy, Jean-Marie</v>
      </c>
      <c r="G82" s="38" t="str">
        <f t="shared" si="23"/>
        <v>Schulthess, Edmund</v>
      </c>
      <c r="H82" s="38" t="str">
        <f t="shared" si="24"/>
        <v>Haab, Robert</v>
      </c>
    </row>
    <row r="83" spans="1:8">
      <c r="A83" s="49">
        <v>1926</v>
      </c>
      <c r="B83" s="38" t="str">
        <f t="shared" si="25"/>
        <v>Motta, Giuseppe</v>
      </c>
      <c r="C83" s="38" t="str">
        <f t="shared" si="26"/>
        <v>Chuard, Ernest</v>
      </c>
      <c r="D83" s="50" t="str">
        <f t="shared" si="27"/>
        <v>Häberlin, Heinrich</v>
      </c>
      <c r="E83" s="38" t="str">
        <f t="shared" si="28"/>
        <v>Scheurer, Karl</v>
      </c>
      <c r="F83" s="38" t="str">
        <f t="shared" si="29"/>
        <v>Musy, Jean-Marie</v>
      </c>
      <c r="G83" s="38" t="str">
        <f t="shared" si="23"/>
        <v>Schulthess, Edmund</v>
      </c>
      <c r="H83" s="38" t="str">
        <f t="shared" si="24"/>
        <v>Haab, Robert</v>
      </c>
    </row>
    <row r="84" spans="1:8">
      <c r="A84" s="49">
        <v>1927</v>
      </c>
      <c r="B84" s="50" t="str">
        <f t="shared" si="25"/>
        <v>Motta, Giuseppe</v>
      </c>
      <c r="C84" s="38" t="str">
        <f t="shared" si="26"/>
        <v>Chuard, Ernest</v>
      </c>
      <c r="D84" s="38" t="str">
        <f t="shared" si="27"/>
        <v>Häberlin, Heinrich</v>
      </c>
      <c r="E84" s="38" t="str">
        <f t="shared" si="28"/>
        <v>Scheurer, Karl</v>
      </c>
      <c r="F84" s="38" t="str">
        <f t="shared" si="29"/>
        <v>Musy, Jean-Marie</v>
      </c>
      <c r="G84" s="38" t="str">
        <f t="shared" si="23"/>
        <v>Schulthess, Edmund</v>
      </c>
      <c r="H84" s="38" t="str">
        <f t="shared" si="24"/>
        <v>Haab, Robert</v>
      </c>
    </row>
    <row r="85" spans="1:8">
      <c r="A85" s="49">
        <v>1928</v>
      </c>
      <c r="B85" s="38" t="str">
        <f t="shared" si="25"/>
        <v>Motta, Giuseppe</v>
      </c>
      <c r="C85" s="38" t="str">
        <f t="shared" si="26"/>
        <v>Chuard, Ernest</v>
      </c>
      <c r="D85" s="38" t="str">
        <f t="shared" si="27"/>
        <v>Häberlin, Heinrich</v>
      </c>
      <c r="E85" s="38" t="str">
        <f t="shared" si="28"/>
        <v>Scheurer, Karl</v>
      </c>
      <c r="F85" s="38" t="str">
        <f t="shared" si="29"/>
        <v>Musy, Jean-Marie</v>
      </c>
      <c r="G85" s="50" t="str">
        <f t="shared" si="23"/>
        <v>Schulthess, Edmund</v>
      </c>
      <c r="H85" s="38" t="str">
        <f t="shared" si="24"/>
        <v>Haab, Robert</v>
      </c>
    </row>
    <row r="86" spans="1:8">
      <c r="A86" s="49">
        <v>1929</v>
      </c>
      <c r="B86" s="38" t="str">
        <f t="shared" si="25"/>
        <v>Motta, Giuseppe</v>
      </c>
      <c r="C86" s="38" t="str">
        <f>Wichtige_daten!$B$54</f>
        <v>Pilet-Golaz, Marcel</v>
      </c>
      <c r="D86" s="38" t="str">
        <f t="shared" si="27"/>
        <v>Häberlin, Heinrich</v>
      </c>
      <c r="E86" s="38" t="str">
        <f t="shared" si="28"/>
        <v>Scheurer, Karl</v>
      </c>
      <c r="F86" s="38" t="str">
        <f t="shared" si="29"/>
        <v>Musy, Jean-Marie</v>
      </c>
      <c r="G86" s="38" t="str">
        <f t="shared" si="23"/>
        <v>Schulthess, Edmund</v>
      </c>
      <c r="H86" s="50" t="str">
        <f t="shared" si="24"/>
        <v>Haab, Robert</v>
      </c>
    </row>
    <row r="87" spans="1:8">
      <c r="A87" s="49">
        <v>1930</v>
      </c>
      <c r="B87" s="38" t="str">
        <f t="shared" si="25"/>
        <v>Motta, Giuseppe</v>
      </c>
      <c r="C87" s="38" t="str">
        <f>Wichtige_daten!$B$56</f>
        <v>Meyer, Albert</v>
      </c>
      <c r="D87" s="38" t="str">
        <f t="shared" si="27"/>
        <v>Häberlin, Heinrich</v>
      </c>
      <c r="E87" s="38" t="str">
        <f>Wichtige_daten!$B$55</f>
        <v>Minger, Rudolf</v>
      </c>
      <c r="F87" s="50" t="str">
        <f t="shared" si="29"/>
        <v>Musy, Jean-Marie</v>
      </c>
      <c r="G87" s="38" t="str">
        <f t="shared" si="23"/>
        <v>Schulthess, Edmund</v>
      </c>
      <c r="H87" s="38" t="str">
        <f t="shared" ref="H87:H97" si="30">$C$86</f>
        <v>Pilet-Golaz, Marcel</v>
      </c>
    </row>
    <row r="88" spans="1:8">
      <c r="A88" s="49">
        <v>1931</v>
      </c>
      <c r="B88" s="38" t="str">
        <f t="shared" si="25"/>
        <v>Motta, Giuseppe</v>
      </c>
      <c r="C88" s="38" t="str">
        <f>$C$87</f>
        <v>Meyer, Albert</v>
      </c>
      <c r="D88" s="50" t="str">
        <f t="shared" si="27"/>
        <v>Häberlin, Heinrich</v>
      </c>
      <c r="E88" s="38" t="str">
        <f t="shared" ref="E88:E97" si="31">$E$87</f>
        <v>Minger, Rudolf</v>
      </c>
      <c r="F88" s="38" t="str">
        <f t="shared" si="29"/>
        <v>Musy, Jean-Marie</v>
      </c>
      <c r="G88" s="38" t="str">
        <f t="shared" si="23"/>
        <v>Schulthess, Edmund</v>
      </c>
      <c r="H88" s="38" t="str">
        <f t="shared" si="30"/>
        <v>Pilet-Golaz, Marcel</v>
      </c>
    </row>
    <row r="89" spans="1:8">
      <c r="A89" s="49">
        <v>1932</v>
      </c>
      <c r="B89" s="50" t="str">
        <f t="shared" si="25"/>
        <v>Motta, Giuseppe</v>
      </c>
      <c r="C89" s="38" t="str">
        <f>$C$87</f>
        <v>Meyer, Albert</v>
      </c>
      <c r="D89" s="38" t="str">
        <f t="shared" si="27"/>
        <v>Häberlin, Heinrich</v>
      </c>
      <c r="E89" s="38" t="str">
        <f t="shared" si="31"/>
        <v>Minger, Rudolf</v>
      </c>
      <c r="F89" s="38" t="str">
        <f t="shared" si="29"/>
        <v>Musy, Jean-Marie</v>
      </c>
      <c r="G89" s="38" t="str">
        <f t="shared" si="23"/>
        <v>Schulthess, Edmund</v>
      </c>
      <c r="H89" s="38" t="str">
        <f t="shared" si="30"/>
        <v>Pilet-Golaz, Marcel</v>
      </c>
    </row>
    <row r="90" spans="1:8">
      <c r="A90" s="49">
        <v>1933</v>
      </c>
      <c r="B90" s="38" t="str">
        <f t="shared" si="25"/>
        <v>Motta, Giuseppe</v>
      </c>
      <c r="C90" s="38" t="str">
        <f>$C$87</f>
        <v>Meyer, Albert</v>
      </c>
      <c r="D90" s="38" t="str">
        <f t="shared" si="27"/>
        <v>Häberlin, Heinrich</v>
      </c>
      <c r="E90" s="38" t="str">
        <f t="shared" si="31"/>
        <v>Minger, Rudolf</v>
      </c>
      <c r="F90" s="38" t="str">
        <f t="shared" si="29"/>
        <v>Musy, Jean-Marie</v>
      </c>
      <c r="G90" s="50" t="str">
        <f t="shared" si="23"/>
        <v>Schulthess, Edmund</v>
      </c>
      <c r="H90" s="38" t="str">
        <f t="shared" si="30"/>
        <v>Pilet-Golaz, Marcel</v>
      </c>
    </row>
    <row r="91" spans="1:8">
      <c r="A91" s="49">
        <v>1934</v>
      </c>
      <c r="B91" s="38" t="str">
        <f t="shared" si="25"/>
        <v>Motta, Giuseppe</v>
      </c>
      <c r="C91" s="38" t="str">
        <f>$C$87</f>
        <v>Meyer, Albert</v>
      </c>
      <c r="D91" s="38" t="str">
        <f t="shared" si="27"/>
        <v>Häberlin, Heinrich</v>
      </c>
      <c r="E91" s="38" t="str">
        <f t="shared" si="31"/>
        <v>Minger, Rudolf</v>
      </c>
      <c r="F91" s="38" t="str">
        <f t="shared" si="29"/>
        <v>Musy, Jean-Marie</v>
      </c>
      <c r="G91" s="38" t="str">
        <f t="shared" si="23"/>
        <v>Schulthess, Edmund</v>
      </c>
      <c r="H91" s="50" t="str">
        <f t="shared" si="30"/>
        <v>Pilet-Golaz, Marcel</v>
      </c>
    </row>
    <row r="92" spans="1:8">
      <c r="A92" s="49">
        <v>1935</v>
      </c>
      <c r="B92" s="38" t="str">
        <f t="shared" si="25"/>
        <v>Motta, Giuseppe</v>
      </c>
      <c r="C92" s="38" t="str">
        <f>Wichtige_daten!$B$58</f>
        <v>Etter, Philipp</v>
      </c>
      <c r="D92" s="38" t="str">
        <f>Wichtige_daten!$B$57</f>
        <v>Baumann, Johannes</v>
      </c>
      <c r="E92" s="50" t="str">
        <f t="shared" si="31"/>
        <v>Minger, Rudolf</v>
      </c>
      <c r="F92" s="38" t="str">
        <f>Wichtige_daten!$B$56</f>
        <v>Meyer, Albert</v>
      </c>
      <c r="G92" s="38" t="str">
        <f t="shared" si="23"/>
        <v>Schulthess, Edmund</v>
      </c>
      <c r="H92" s="38" t="str">
        <f t="shared" si="30"/>
        <v>Pilet-Golaz, Marcel</v>
      </c>
    </row>
    <row r="93" spans="1:8">
      <c r="A93" s="49">
        <v>1936</v>
      </c>
      <c r="B93" s="38" t="str">
        <f t="shared" si="25"/>
        <v>Motta, Giuseppe</v>
      </c>
      <c r="C93" s="38" t="str">
        <f t="shared" ref="C93:C116" si="32">$C$92</f>
        <v>Etter, Philipp</v>
      </c>
      <c r="D93" s="38" t="str">
        <f>$D$92</f>
        <v>Baumann, Johannes</v>
      </c>
      <c r="E93" s="38" t="str">
        <f t="shared" si="31"/>
        <v>Minger, Rudolf</v>
      </c>
      <c r="F93" s="50" t="str">
        <f>$F$92</f>
        <v>Meyer, Albert</v>
      </c>
      <c r="G93" s="38" t="str">
        <f>Wichtige_daten!$B$59</f>
        <v>Obrecht, Hermann</v>
      </c>
      <c r="H93" s="38" t="str">
        <f t="shared" si="30"/>
        <v>Pilet-Golaz, Marcel</v>
      </c>
    </row>
    <row r="94" spans="1:8">
      <c r="A94" s="49">
        <v>1937</v>
      </c>
      <c r="B94" s="50" t="str">
        <f t="shared" si="25"/>
        <v>Motta, Giuseppe</v>
      </c>
      <c r="C94" s="38" t="str">
        <f t="shared" si="32"/>
        <v>Etter, Philipp</v>
      </c>
      <c r="D94" s="38" t="str">
        <f>$D$92</f>
        <v>Baumann, Johannes</v>
      </c>
      <c r="E94" s="38" t="str">
        <f t="shared" si="31"/>
        <v>Minger, Rudolf</v>
      </c>
      <c r="F94" s="38" t="str">
        <f>$F$92</f>
        <v>Meyer, Albert</v>
      </c>
      <c r="G94" s="38" t="str">
        <f>$G$93</f>
        <v>Obrecht, Hermann</v>
      </c>
      <c r="H94" s="38" t="str">
        <f t="shared" si="30"/>
        <v>Pilet-Golaz, Marcel</v>
      </c>
    </row>
    <row r="95" spans="1:8">
      <c r="A95" s="49">
        <v>1938</v>
      </c>
      <c r="B95" s="38" t="str">
        <f t="shared" si="25"/>
        <v>Motta, Giuseppe</v>
      </c>
      <c r="C95" s="38" t="str">
        <f t="shared" si="32"/>
        <v>Etter, Philipp</v>
      </c>
      <c r="D95" s="50" t="str">
        <f>$D$92</f>
        <v>Baumann, Johannes</v>
      </c>
      <c r="E95" s="38" t="str">
        <f t="shared" si="31"/>
        <v>Minger, Rudolf</v>
      </c>
      <c r="F95" s="38" t="str">
        <f>$F$92</f>
        <v>Meyer, Albert</v>
      </c>
      <c r="G95" s="38" t="str">
        <f>$G$93</f>
        <v>Obrecht, Hermann</v>
      </c>
      <c r="H95" s="38" t="str">
        <f t="shared" si="30"/>
        <v>Pilet-Golaz, Marcel</v>
      </c>
    </row>
    <row r="96" spans="1:8">
      <c r="A96" s="49">
        <v>1939</v>
      </c>
      <c r="B96" s="38" t="str">
        <f t="shared" si="25"/>
        <v>Motta, Giuseppe</v>
      </c>
      <c r="C96" s="50" t="str">
        <f t="shared" si="32"/>
        <v>Etter, Philipp</v>
      </c>
      <c r="D96" s="38" t="str">
        <f>$D$92</f>
        <v>Baumann, Johannes</v>
      </c>
      <c r="E96" s="38" t="str">
        <f t="shared" si="31"/>
        <v>Minger, Rudolf</v>
      </c>
      <c r="F96" s="38" t="str">
        <f>Wichtige_daten!$B$60</f>
        <v>Wetter, Ernst</v>
      </c>
      <c r="G96" s="38" t="str">
        <f>$G$93</f>
        <v>Obrecht, Hermann</v>
      </c>
      <c r="H96" s="38" t="str">
        <f t="shared" si="30"/>
        <v>Pilet-Golaz, Marcel</v>
      </c>
    </row>
    <row r="97" spans="1:8">
      <c r="A97" s="49">
        <v>1940</v>
      </c>
      <c r="B97" s="38" t="str">
        <f t="shared" si="25"/>
        <v>Motta, Giuseppe</v>
      </c>
      <c r="C97" s="38" t="str">
        <f t="shared" si="32"/>
        <v>Etter, Philipp</v>
      </c>
      <c r="D97" s="38" t="str">
        <f>$D$92</f>
        <v>Baumann, Johannes</v>
      </c>
      <c r="E97" s="38" t="str">
        <f t="shared" si="31"/>
        <v>Minger, Rudolf</v>
      </c>
      <c r="F97" s="38" t="str">
        <f>$F$96</f>
        <v>Wetter, Ernst</v>
      </c>
      <c r="G97" s="38" t="str">
        <f>$G$93</f>
        <v>Obrecht, Hermann</v>
      </c>
      <c r="H97" s="50" t="str">
        <f t="shared" si="30"/>
        <v>Pilet-Golaz, Marcel</v>
      </c>
    </row>
    <row r="98" spans="1:8">
      <c r="A98" s="49">
        <v>1941</v>
      </c>
      <c r="B98" s="38" t="str">
        <f>$C$86</f>
        <v>Pilet-Golaz, Marcel</v>
      </c>
      <c r="C98" s="38" t="str">
        <f t="shared" si="32"/>
        <v>Etter, Philipp</v>
      </c>
      <c r="D98" s="38" t="str">
        <f>Wichtige_daten!$B$63</f>
        <v>von Steiger, Eduard</v>
      </c>
      <c r="E98" s="38" t="str">
        <f>Wichtige_daten!$B$64</f>
        <v>Kobelt, Karl</v>
      </c>
      <c r="F98" s="50" t="str">
        <f>$F$96</f>
        <v>Wetter, Ernst</v>
      </c>
      <c r="G98" s="38" t="str">
        <f>Wichtige_daten!$B$62</f>
        <v>Stampfli, Walther</v>
      </c>
      <c r="H98" s="38" t="str">
        <f>Wichtige_daten!$B$61</f>
        <v>Celio, Enrico</v>
      </c>
    </row>
    <row r="99" spans="1:8">
      <c r="A99" s="49">
        <v>1942</v>
      </c>
      <c r="B99" s="38" t="str">
        <f>$C$86</f>
        <v>Pilet-Golaz, Marcel</v>
      </c>
      <c r="C99" s="50" t="str">
        <f t="shared" si="32"/>
        <v>Etter, Philipp</v>
      </c>
      <c r="D99" s="38" t="str">
        <f t="shared" ref="D99:D108" si="33">$D$98</f>
        <v>von Steiger, Eduard</v>
      </c>
      <c r="E99" s="38" t="str">
        <f t="shared" ref="E99:E111" si="34">$E$98</f>
        <v>Kobelt, Karl</v>
      </c>
      <c r="F99" s="38" t="str">
        <f>$F$96</f>
        <v>Wetter, Ernst</v>
      </c>
      <c r="G99" s="38" t="str">
        <f t="shared" ref="G99:G104" si="35">$G$98</f>
        <v>Stampfli, Walther</v>
      </c>
      <c r="H99" s="38" t="str">
        <f t="shared" ref="H99:H107" si="36">$H$98</f>
        <v>Celio, Enrico</v>
      </c>
    </row>
    <row r="100" spans="1:8">
      <c r="A100" s="49">
        <v>1943</v>
      </c>
      <c r="B100" s="38" t="str">
        <f>$C$86</f>
        <v>Pilet-Golaz, Marcel</v>
      </c>
      <c r="C100" s="38" t="str">
        <f t="shared" si="32"/>
        <v>Etter, Philipp</v>
      </c>
      <c r="D100" s="38" t="str">
        <f t="shared" si="33"/>
        <v>von Steiger, Eduard</v>
      </c>
      <c r="E100" s="38" t="str">
        <f t="shared" si="34"/>
        <v>Kobelt, Karl</v>
      </c>
      <c r="F100" s="38" t="str">
        <f>$F$96</f>
        <v>Wetter, Ernst</v>
      </c>
      <c r="G100" s="38" t="str">
        <f t="shared" si="35"/>
        <v>Stampfli, Walther</v>
      </c>
      <c r="H100" s="50" t="str">
        <f t="shared" si="36"/>
        <v>Celio, Enrico</v>
      </c>
    </row>
    <row r="101" spans="1:8">
      <c r="A101" s="49">
        <v>1944</v>
      </c>
      <c r="B101" s="38" t="str">
        <f>$C$86</f>
        <v>Pilet-Golaz, Marcel</v>
      </c>
      <c r="C101" s="38" t="str">
        <f t="shared" si="32"/>
        <v>Etter, Philipp</v>
      </c>
      <c r="D101" s="38" t="str">
        <f t="shared" si="33"/>
        <v>von Steiger, Eduard</v>
      </c>
      <c r="E101" s="38" t="str">
        <f t="shared" si="34"/>
        <v>Kobelt, Karl</v>
      </c>
      <c r="F101" s="38" t="str">
        <f>Wichtige_daten!$B$65</f>
        <v>Nobs, Ernst</v>
      </c>
      <c r="G101" s="50" t="str">
        <f t="shared" si="35"/>
        <v>Stampfli, Walther</v>
      </c>
      <c r="H101" s="38" t="str">
        <f t="shared" si="36"/>
        <v>Celio, Enrico</v>
      </c>
    </row>
    <row r="102" spans="1:8">
      <c r="A102" s="49">
        <v>1945</v>
      </c>
      <c r="B102" s="38" t="str">
        <f>Wichtige_daten!$B$66</f>
        <v>Petitpierre, Max</v>
      </c>
      <c r="C102" s="38" t="str">
        <f t="shared" si="32"/>
        <v>Etter, Philipp</v>
      </c>
      <c r="D102" s="50" t="str">
        <f t="shared" si="33"/>
        <v>von Steiger, Eduard</v>
      </c>
      <c r="E102" s="38" t="str">
        <f t="shared" si="34"/>
        <v>Kobelt, Karl</v>
      </c>
      <c r="F102" s="38" t="str">
        <f t="shared" ref="F102:F108" si="37">$F$101</f>
        <v>Nobs, Ernst</v>
      </c>
      <c r="G102" s="38" t="str">
        <f t="shared" si="35"/>
        <v>Stampfli, Walther</v>
      </c>
      <c r="H102" s="38" t="str">
        <f t="shared" si="36"/>
        <v>Celio, Enrico</v>
      </c>
    </row>
    <row r="103" spans="1:8">
      <c r="A103" s="49">
        <v>1946</v>
      </c>
      <c r="B103" s="38" t="str">
        <f t="shared" ref="B103:B118" si="38">$B$102</f>
        <v>Petitpierre, Max</v>
      </c>
      <c r="C103" s="38" t="str">
        <f t="shared" si="32"/>
        <v>Etter, Philipp</v>
      </c>
      <c r="D103" s="38" t="str">
        <f t="shared" si="33"/>
        <v>von Steiger, Eduard</v>
      </c>
      <c r="E103" s="50" t="str">
        <f t="shared" si="34"/>
        <v>Kobelt, Karl</v>
      </c>
      <c r="F103" s="38" t="str">
        <f t="shared" si="37"/>
        <v>Nobs, Ernst</v>
      </c>
      <c r="G103" s="38" t="str">
        <f t="shared" si="35"/>
        <v>Stampfli, Walther</v>
      </c>
      <c r="H103" s="38" t="str">
        <f t="shared" si="36"/>
        <v>Celio, Enrico</v>
      </c>
    </row>
    <row r="104" spans="1:8">
      <c r="A104" s="49">
        <v>1947</v>
      </c>
      <c r="B104" s="38" t="str">
        <f t="shared" si="38"/>
        <v>Petitpierre, Max</v>
      </c>
      <c r="C104" s="50" t="str">
        <f t="shared" si="32"/>
        <v>Etter, Philipp</v>
      </c>
      <c r="D104" s="38" t="str">
        <f t="shared" si="33"/>
        <v>von Steiger, Eduard</v>
      </c>
      <c r="E104" s="38" t="str">
        <f t="shared" si="34"/>
        <v>Kobelt, Karl</v>
      </c>
      <c r="F104" s="38" t="str">
        <f t="shared" si="37"/>
        <v>Nobs, Ernst</v>
      </c>
      <c r="G104" s="38" t="str">
        <f t="shared" si="35"/>
        <v>Stampfli, Walther</v>
      </c>
      <c r="H104" s="38" t="str">
        <f t="shared" si="36"/>
        <v>Celio, Enrico</v>
      </c>
    </row>
    <row r="105" spans="1:8">
      <c r="A105" s="49">
        <v>1948</v>
      </c>
      <c r="B105" s="38" t="str">
        <f t="shared" si="38"/>
        <v>Petitpierre, Max</v>
      </c>
      <c r="C105" s="38" t="str">
        <f t="shared" si="32"/>
        <v>Etter, Philipp</v>
      </c>
      <c r="D105" s="38" t="str">
        <f t="shared" si="33"/>
        <v>von Steiger, Eduard</v>
      </c>
      <c r="E105" s="38" t="str">
        <f t="shared" si="34"/>
        <v>Kobelt, Karl</v>
      </c>
      <c r="F105" s="38" t="str">
        <f t="shared" si="37"/>
        <v>Nobs, Ernst</v>
      </c>
      <c r="G105" s="38" t="str">
        <f>Wichtige_daten!$B$67</f>
        <v>Rubattel, Rodolphe</v>
      </c>
      <c r="H105" s="50" t="str">
        <f t="shared" si="36"/>
        <v>Celio, Enrico</v>
      </c>
    </row>
    <row r="106" spans="1:8">
      <c r="A106" s="49">
        <v>1949</v>
      </c>
      <c r="B106" s="38" t="str">
        <f t="shared" si="38"/>
        <v>Petitpierre, Max</v>
      </c>
      <c r="C106" s="38" t="str">
        <f t="shared" si="32"/>
        <v>Etter, Philipp</v>
      </c>
      <c r="D106" s="38" t="str">
        <f t="shared" si="33"/>
        <v>von Steiger, Eduard</v>
      </c>
      <c r="E106" s="38" t="str">
        <f t="shared" si="34"/>
        <v>Kobelt, Karl</v>
      </c>
      <c r="F106" s="50" t="str">
        <f t="shared" si="37"/>
        <v>Nobs, Ernst</v>
      </c>
      <c r="G106" s="38" t="str">
        <f t="shared" ref="G106:G111" si="39">$G$105</f>
        <v>Rubattel, Rodolphe</v>
      </c>
      <c r="H106" s="38" t="str">
        <f t="shared" si="36"/>
        <v>Celio, Enrico</v>
      </c>
    </row>
    <row r="107" spans="1:8">
      <c r="A107" s="49">
        <v>1950</v>
      </c>
      <c r="B107" s="50" t="str">
        <f t="shared" si="38"/>
        <v>Petitpierre, Max</v>
      </c>
      <c r="C107" s="38" t="str">
        <f t="shared" si="32"/>
        <v>Etter, Philipp</v>
      </c>
      <c r="D107" s="38" t="str">
        <f t="shared" si="33"/>
        <v>von Steiger, Eduard</v>
      </c>
      <c r="E107" s="38" t="str">
        <f t="shared" si="34"/>
        <v>Kobelt, Karl</v>
      </c>
      <c r="F107" s="38" t="str">
        <f t="shared" si="37"/>
        <v>Nobs, Ernst</v>
      </c>
      <c r="G107" s="38" t="str">
        <f t="shared" si="39"/>
        <v>Rubattel, Rodolphe</v>
      </c>
      <c r="H107" s="38" t="str">
        <f t="shared" si="36"/>
        <v>Celio, Enrico</v>
      </c>
    </row>
    <row r="108" spans="1:8">
      <c r="A108" s="49">
        <v>1951</v>
      </c>
      <c r="B108" s="38" t="str">
        <f t="shared" si="38"/>
        <v>Petitpierre, Max</v>
      </c>
      <c r="C108" s="38" t="str">
        <f t="shared" si="32"/>
        <v>Etter, Philipp</v>
      </c>
      <c r="D108" s="50" t="str">
        <f t="shared" si="33"/>
        <v>von Steiger, Eduard</v>
      </c>
      <c r="E108" s="38" t="str">
        <f t="shared" si="34"/>
        <v>Kobelt, Karl</v>
      </c>
      <c r="F108" s="38" t="str">
        <f t="shared" si="37"/>
        <v>Nobs, Ernst</v>
      </c>
      <c r="G108" s="38" t="str">
        <f t="shared" si="39"/>
        <v>Rubattel, Rodolphe</v>
      </c>
      <c r="H108" s="38" t="str">
        <f>Wichtige_daten!$B$68</f>
        <v>Escher, Josef</v>
      </c>
    </row>
    <row r="109" spans="1:8">
      <c r="A109" s="49">
        <v>1952</v>
      </c>
      <c r="B109" s="38" t="str">
        <f t="shared" si="38"/>
        <v>Petitpierre, Max</v>
      </c>
      <c r="C109" s="38" t="str">
        <f t="shared" si="32"/>
        <v>Etter, Philipp</v>
      </c>
      <c r="D109" s="38" t="str">
        <f>Wichtige_daten!$B$69</f>
        <v>Feldmann, Markus</v>
      </c>
      <c r="E109" s="50" t="str">
        <f t="shared" si="34"/>
        <v>Kobelt, Karl</v>
      </c>
      <c r="F109" s="38" t="str">
        <f>Wichtige_daten!$B$70</f>
        <v>Weber, Max</v>
      </c>
      <c r="G109" s="38" t="str">
        <f t="shared" si="39"/>
        <v>Rubattel, Rodolphe</v>
      </c>
      <c r="H109" s="38" t="str">
        <f>$H$108</f>
        <v>Escher, Josef</v>
      </c>
    </row>
    <row r="110" spans="1:8">
      <c r="A110" s="49">
        <v>1953</v>
      </c>
      <c r="B110" s="38" t="str">
        <f t="shared" si="38"/>
        <v>Petitpierre, Max</v>
      </c>
      <c r="C110" s="50" t="str">
        <f t="shared" si="32"/>
        <v>Etter, Philipp</v>
      </c>
      <c r="D110" s="38" t="str">
        <f t="shared" ref="D110:D115" si="40">$D$109</f>
        <v>Feldmann, Markus</v>
      </c>
      <c r="E110" s="38" t="str">
        <f t="shared" si="34"/>
        <v>Kobelt, Karl</v>
      </c>
      <c r="F110" s="38" t="str">
        <f>$F$109</f>
        <v>Weber, Max</v>
      </c>
      <c r="G110" s="38" t="str">
        <f t="shared" si="39"/>
        <v>Rubattel, Rodolphe</v>
      </c>
      <c r="H110" s="38" t="str">
        <f>$H$108</f>
        <v>Escher, Josef</v>
      </c>
    </row>
    <row r="111" spans="1:8">
      <c r="A111" s="49">
        <v>1954</v>
      </c>
      <c r="B111" s="38" t="str">
        <f t="shared" si="38"/>
        <v>Petitpierre, Max</v>
      </c>
      <c r="C111" s="38" t="str">
        <f t="shared" si="32"/>
        <v>Etter, Philipp</v>
      </c>
      <c r="D111" s="38" t="str">
        <f t="shared" si="40"/>
        <v>Feldmann, Markus</v>
      </c>
      <c r="E111" s="38" t="str">
        <f t="shared" si="34"/>
        <v>Kobelt, Karl</v>
      </c>
      <c r="F111" s="38" t="str">
        <f>Wichtige_daten!$B$71</f>
        <v>Streuli, Hans</v>
      </c>
      <c r="G111" s="50" t="str">
        <f t="shared" si="39"/>
        <v>Rubattel, Rodolphe</v>
      </c>
      <c r="H111" s="38" t="str">
        <f>$H$108</f>
        <v>Escher, Josef</v>
      </c>
    </row>
    <row r="112" spans="1:8">
      <c r="A112" s="49">
        <v>1955</v>
      </c>
      <c r="B112" s="50" t="str">
        <f t="shared" si="38"/>
        <v>Petitpierre, Max</v>
      </c>
      <c r="C112" s="38" t="str">
        <f t="shared" si="32"/>
        <v>Etter, Philipp</v>
      </c>
      <c r="D112" s="38" t="str">
        <f t="shared" si="40"/>
        <v>Feldmann, Markus</v>
      </c>
      <c r="E112" s="38" t="str">
        <f>Wichtige_daten!$B$73</f>
        <v>Chaudet, Paul</v>
      </c>
      <c r="F112" s="38" t="str">
        <f>$F$111</f>
        <v>Streuli, Hans</v>
      </c>
      <c r="G112" s="38" t="str">
        <f>Wichtige_daten!$B$72</f>
        <v>Holenstein, Thomas</v>
      </c>
      <c r="H112" s="38" t="str">
        <f>Wichtige_daten!$B$74</f>
        <v>Lepori, Giuseppe</v>
      </c>
    </row>
    <row r="113" spans="1:8">
      <c r="A113" s="49">
        <v>1956</v>
      </c>
      <c r="B113" s="38" t="str">
        <f t="shared" si="38"/>
        <v>Petitpierre, Max</v>
      </c>
      <c r="C113" s="38" t="str">
        <f t="shared" si="32"/>
        <v>Etter, Philipp</v>
      </c>
      <c r="D113" s="50" t="str">
        <f t="shared" si="40"/>
        <v>Feldmann, Markus</v>
      </c>
      <c r="E113" s="38" t="str">
        <f t="shared" ref="E113:E123" si="41">$E$112</f>
        <v>Chaudet, Paul</v>
      </c>
      <c r="F113" s="38" t="str">
        <f>$F$111</f>
        <v>Streuli, Hans</v>
      </c>
      <c r="G113" s="38" t="str">
        <f>$G$112</f>
        <v>Holenstein, Thomas</v>
      </c>
      <c r="H113" s="38" t="str">
        <f>$H$112</f>
        <v>Lepori, Giuseppe</v>
      </c>
    </row>
    <row r="114" spans="1:8">
      <c r="A114" s="49">
        <v>1957</v>
      </c>
      <c r="B114" s="38" t="str">
        <f t="shared" si="38"/>
        <v>Petitpierre, Max</v>
      </c>
      <c r="C114" s="38" t="str">
        <f t="shared" si="32"/>
        <v>Etter, Philipp</v>
      </c>
      <c r="D114" s="38" t="str">
        <f t="shared" si="40"/>
        <v>Feldmann, Markus</v>
      </c>
      <c r="E114" s="38" t="str">
        <f t="shared" si="41"/>
        <v>Chaudet, Paul</v>
      </c>
      <c r="F114" s="50" t="str">
        <f>$F$111</f>
        <v>Streuli, Hans</v>
      </c>
      <c r="G114" s="38" t="str">
        <f>$G$112</f>
        <v>Holenstein, Thomas</v>
      </c>
      <c r="H114" s="38" t="str">
        <f>$H$112</f>
        <v>Lepori, Giuseppe</v>
      </c>
    </row>
    <row r="115" spans="1:8">
      <c r="A115" s="49">
        <v>1958</v>
      </c>
      <c r="B115" s="38" t="str">
        <f t="shared" si="38"/>
        <v>Petitpierre, Max</v>
      </c>
      <c r="C115" s="38" t="str">
        <f t="shared" si="32"/>
        <v>Etter, Philipp</v>
      </c>
      <c r="D115" s="38" t="str">
        <f t="shared" si="40"/>
        <v>Feldmann, Markus</v>
      </c>
      <c r="E115" s="38" t="str">
        <f t="shared" si="41"/>
        <v>Chaudet, Paul</v>
      </c>
      <c r="F115" s="38" t="str">
        <f>$F$111</f>
        <v>Streuli, Hans</v>
      </c>
      <c r="G115" s="50" t="str">
        <f>$G$112</f>
        <v>Holenstein, Thomas</v>
      </c>
      <c r="H115" s="38" t="str">
        <f>$H$112</f>
        <v>Lepori, Giuseppe</v>
      </c>
    </row>
    <row r="116" spans="1:8">
      <c r="A116" s="49">
        <v>1959</v>
      </c>
      <c r="B116" s="38" t="str">
        <f t="shared" si="38"/>
        <v>Petitpierre, Max</v>
      </c>
      <c r="C116" s="38" t="str">
        <f t="shared" si="32"/>
        <v>Etter, Philipp</v>
      </c>
      <c r="D116" s="38" t="str">
        <f>Wichtige_daten!$B$75</f>
        <v>Wahlen, Friedrich Traugott</v>
      </c>
      <c r="E116" s="50" t="str">
        <f t="shared" si="41"/>
        <v>Chaudet, Paul</v>
      </c>
      <c r="F116" s="38" t="str">
        <f>$F$111</f>
        <v>Streuli, Hans</v>
      </c>
      <c r="G116" s="38" t="str">
        <f>$G$112</f>
        <v>Holenstein, Thomas</v>
      </c>
      <c r="H116" s="38" t="str">
        <f>$H$112</f>
        <v>Lepori, Giuseppe</v>
      </c>
    </row>
    <row r="117" spans="1:8">
      <c r="A117" s="49">
        <v>1960</v>
      </c>
      <c r="B117" s="50" t="str">
        <f t="shared" si="38"/>
        <v>Petitpierre, Max</v>
      </c>
      <c r="C117" s="38" t="str">
        <f>Wichtige_daten!$B$79</f>
        <v>Tschudi, Hans-Peter</v>
      </c>
      <c r="D117" s="38" t="str">
        <f>Wichtige_daten!$B$78</f>
        <v>von Moos, Ludwig</v>
      </c>
      <c r="E117" s="38" t="str">
        <f t="shared" si="41"/>
        <v>Chaudet, Paul</v>
      </c>
      <c r="F117" s="38" t="str">
        <f>Wichtige_daten!$B$76</f>
        <v>Bourgknecht, Jean</v>
      </c>
      <c r="G117" s="38" t="str">
        <f>$D$116</f>
        <v>Wahlen, Friedrich Traugott</v>
      </c>
      <c r="H117" s="38" t="str">
        <f>Wichtige_daten!$B$77</f>
        <v>Spühler, Willy</v>
      </c>
    </row>
    <row r="118" spans="1:8">
      <c r="A118" s="49">
        <v>1961</v>
      </c>
      <c r="B118" s="38" t="str">
        <f t="shared" si="38"/>
        <v>Petitpierre, Max</v>
      </c>
      <c r="C118" s="38" t="str">
        <f>$C$117</f>
        <v>Tschudi, Hans-Peter</v>
      </c>
      <c r="D118" s="38" t="str">
        <f t="shared" ref="D118:D128" si="42">$D$117</f>
        <v>von Moos, Ludwig</v>
      </c>
      <c r="E118" s="38" t="str">
        <f t="shared" si="41"/>
        <v>Chaudet, Paul</v>
      </c>
      <c r="F118" s="38" t="str">
        <f>$F$117</f>
        <v>Bourgknecht, Jean</v>
      </c>
      <c r="G118" s="50" t="str">
        <f>$D$116</f>
        <v>Wahlen, Friedrich Traugott</v>
      </c>
      <c r="H118" s="38" t="str">
        <f>$H$117</f>
        <v>Spühler, Willy</v>
      </c>
    </row>
    <row r="119" spans="1:8">
      <c r="A119" s="49">
        <v>1962</v>
      </c>
      <c r="B119" s="38" t="str">
        <f>$D$116</f>
        <v>Wahlen, Friedrich Traugott</v>
      </c>
      <c r="C119" s="38" t="str">
        <f t="shared" ref="C119:C130" si="43">$C$118</f>
        <v>Tschudi, Hans-Peter</v>
      </c>
      <c r="D119" s="38" t="str">
        <f t="shared" si="42"/>
        <v>von Moos, Ludwig</v>
      </c>
      <c r="E119" s="50" t="str">
        <f t="shared" si="41"/>
        <v>Chaudet, Paul</v>
      </c>
      <c r="F119" s="38" t="str">
        <f>$F$117</f>
        <v>Bourgknecht, Jean</v>
      </c>
      <c r="G119" s="38" t="str">
        <f>Wichtige_daten!$B$80</f>
        <v>Schaffner, Hans</v>
      </c>
      <c r="H119" s="38" t="str">
        <f>$H$117</f>
        <v>Spühler, Willy</v>
      </c>
    </row>
    <row r="120" spans="1:8">
      <c r="A120" s="49">
        <v>1963</v>
      </c>
      <c r="B120" s="38" t="str">
        <f>$D$116</f>
        <v>Wahlen, Friedrich Traugott</v>
      </c>
      <c r="C120" s="38" t="str">
        <f t="shared" si="43"/>
        <v>Tschudi, Hans-Peter</v>
      </c>
      <c r="D120" s="38" t="str">
        <f t="shared" si="42"/>
        <v>von Moos, Ludwig</v>
      </c>
      <c r="E120" s="38" t="str">
        <f t="shared" si="41"/>
        <v>Chaudet, Paul</v>
      </c>
      <c r="F120" s="38" t="str">
        <f>Wichtige_daten!$B$81</f>
        <v>Bonvin, Roger</v>
      </c>
      <c r="G120" s="38" t="str">
        <f t="shared" ref="G120:G126" si="44">$G$119</f>
        <v>Schaffner, Hans</v>
      </c>
      <c r="H120" s="50" t="str">
        <f>$H$117</f>
        <v>Spühler, Willy</v>
      </c>
    </row>
    <row r="121" spans="1:8">
      <c r="A121" s="49">
        <v>1964</v>
      </c>
      <c r="B121" s="38" t="str">
        <f>$D$116</f>
        <v>Wahlen, Friedrich Traugott</v>
      </c>
      <c r="C121" s="38" t="str">
        <f t="shared" si="43"/>
        <v>Tschudi, Hans-Peter</v>
      </c>
      <c r="D121" s="50" t="str">
        <f t="shared" si="42"/>
        <v>von Moos, Ludwig</v>
      </c>
      <c r="E121" s="38" t="str">
        <f t="shared" si="41"/>
        <v>Chaudet, Paul</v>
      </c>
      <c r="F121" s="38" t="str">
        <f>$F$120</f>
        <v>Bonvin, Roger</v>
      </c>
      <c r="G121" s="38" t="str">
        <f t="shared" si="44"/>
        <v>Schaffner, Hans</v>
      </c>
      <c r="H121" s="38" t="str">
        <f>$H$117</f>
        <v>Spühler, Willy</v>
      </c>
    </row>
    <row r="122" spans="1:8">
      <c r="A122" s="49">
        <v>1965</v>
      </c>
      <c r="B122" s="38" t="str">
        <f>$D$116</f>
        <v>Wahlen, Friedrich Traugott</v>
      </c>
      <c r="C122" s="50" t="str">
        <f t="shared" si="43"/>
        <v>Tschudi, Hans-Peter</v>
      </c>
      <c r="D122" s="38" t="str">
        <f t="shared" si="42"/>
        <v>von Moos, Ludwig</v>
      </c>
      <c r="E122" s="38" t="str">
        <f t="shared" si="41"/>
        <v>Chaudet, Paul</v>
      </c>
      <c r="F122" s="38" t="str">
        <f>$F$120</f>
        <v>Bonvin, Roger</v>
      </c>
      <c r="G122" s="38" t="str">
        <f t="shared" si="44"/>
        <v>Schaffner, Hans</v>
      </c>
      <c r="H122" s="38" t="str">
        <f>$H$117</f>
        <v>Spühler, Willy</v>
      </c>
    </row>
    <row r="123" spans="1:8">
      <c r="A123" s="49">
        <v>1966</v>
      </c>
      <c r="B123" s="38" t="str">
        <f>$H$117</f>
        <v>Spühler, Willy</v>
      </c>
      <c r="C123" s="38" t="str">
        <f t="shared" si="43"/>
        <v>Tschudi, Hans-Peter</v>
      </c>
      <c r="D123" s="38" t="str">
        <f t="shared" si="42"/>
        <v>von Moos, Ludwig</v>
      </c>
      <c r="E123" s="38" t="str">
        <f t="shared" si="41"/>
        <v>Chaudet, Paul</v>
      </c>
      <c r="F123" s="38" t="str">
        <f>$F$120</f>
        <v>Bonvin, Roger</v>
      </c>
      <c r="G123" s="50" t="str">
        <f t="shared" si="44"/>
        <v>Schaffner, Hans</v>
      </c>
      <c r="H123" s="38" t="str">
        <f>Wichtige_daten!$B$82</f>
        <v>Gnägi, Rudolf</v>
      </c>
    </row>
    <row r="124" spans="1:8">
      <c r="A124" s="49">
        <v>1967</v>
      </c>
      <c r="B124" s="38" t="str">
        <f>$H$117</f>
        <v>Spühler, Willy</v>
      </c>
      <c r="C124" s="38" t="str">
        <f>$C$118</f>
        <v>Tschudi, Hans-Peter</v>
      </c>
      <c r="D124" s="38" t="str">
        <f t="shared" si="42"/>
        <v>von Moos, Ludwig</v>
      </c>
      <c r="E124" s="38" t="str">
        <f>Wichtige_daten!$B$83</f>
        <v>Celio, Nello</v>
      </c>
      <c r="F124" s="50" t="str">
        <f>$F$120</f>
        <v>Bonvin, Roger</v>
      </c>
      <c r="G124" s="38" t="str">
        <f t="shared" si="44"/>
        <v>Schaffner, Hans</v>
      </c>
      <c r="H124" s="38" t="str">
        <f>$H$123</f>
        <v>Gnägi, Rudolf</v>
      </c>
    </row>
    <row r="125" spans="1:8">
      <c r="A125" s="49">
        <v>1968</v>
      </c>
      <c r="B125" s="50" t="str">
        <f>$H$117</f>
        <v>Spühler, Willy</v>
      </c>
      <c r="C125" s="38" t="str">
        <f t="shared" si="43"/>
        <v>Tschudi, Hans-Peter</v>
      </c>
      <c r="D125" s="38" t="str">
        <f t="shared" si="42"/>
        <v>von Moos, Ludwig</v>
      </c>
      <c r="E125" s="38" t="str">
        <f>$E$124</f>
        <v>Celio, Nello</v>
      </c>
      <c r="F125" s="38" t="str">
        <f>$F$120</f>
        <v>Bonvin, Roger</v>
      </c>
      <c r="G125" s="38" t="str">
        <f t="shared" si="44"/>
        <v>Schaffner, Hans</v>
      </c>
      <c r="H125" s="38" t="str">
        <f>$H$123</f>
        <v>Gnägi, Rudolf</v>
      </c>
    </row>
    <row r="126" spans="1:8">
      <c r="A126" s="49">
        <v>1969</v>
      </c>
      <c r="B126" s="38" t="str">
        <f>$H$117</f>
        <v>Spühler, Willy</v>
      </c>
      <c r="C126" s="38" t="str">
        <f t="shared" si="43"/>
        <v>Tschudi, Hans-Peter</v>
      </c>
      <c r="D126" s="50" t="str">
        <f t="shared" si="42"/>
        <v>von Moos, Ludwig</v>
      </c>
      <c r="E126" s="38" t="str">
        <f t="shared" ref="E126:E136" si="45">$H$123</f>
        <v>Gnägi, Rudolf</v>
      </c>
      <c r="F126" s="38" t="str">
        <f>$E$124</f>
        <v>Celio, Nello</v>
      </c>
      <c r="G126" s="38" t="str">
        <f t="shared" si="44"/>
        <v>Schaffner, Hans</v>
      </c>
      <c r="H126" s="38" t="str">
        <f>$F$120</f>
        <v>Bonvin, Roger</v>
      </c>
    </row>
    <row r="127" spans="1:8">
      <c r="A127" s="49">
        <v>1970</v>
      </c>
      <c r="B127" s="38" t="str">
        <f>Wichtige_daten!$B$84</f>
        <v>Graber, Pierre</v>
      </c>
      <c r="C127" s="50" t="str">
        <f t="shared" si="43"/>
        <v>Tschudi, Hans-Peter</v>
      </c>
      <c r="D127" s="38" t="str">
        <f t="shared" si="42"/>
        <v>von Moos, Ludwig</v>
      </c>
      <c r="E127" s="38" t="str">
        <f t="shared" si="45"/>
        <v>Gnägi, Rudolf</v>
      </c>
      <c r="F127" s="38" t="str">
        <f>$E$124</f>
        <v>Celio, Nello</v>
      </c>
      <c r="G127" s="38" t="str">
        <f>Wichtige_daten!$B$85</f>
        <v>Brugger, Ernst</v>
      </c>
      <c r="H127" s="38" t="str">
        <f>$F$120</f>
        <v>Bonvin, Roger</v>
      </c>
    </row>
    <row r="128" spans="1:8">
      <c r="A128" s="49">
        <v>1971</v>
      </c>
      <c r="B128" s="38" t="str">
        <f t="shared" ref="B128:B134" si="46">$B$127</f>
        <v>Graber, Pierre</v>
      </c>
      <c r="C128" s="38" t="str">
        <f t="shared" si="43"/>
        <v>Tschudi, Hans-Peter</v>
      </c>
      <c r="D128" s="38" t="str">
        <f t="shared" si="42"/>
        <v>von Moos, Ludwig</v>
      </c>
      <c r="E128" s="50" t="str">
        <f t="shared" si="45"/>
        <v>Gnägi, Rudolf</v>
      </c>
      <c r="F128" s="38" t="str">
        <f>$E$124</f>
        <v>Celio, Nello</v>
      </c>
      <c r="G128" s="38" t="str">
        <f t="shared" ref="G128:G134" si="47">$G$127</f>
        <v>Brugger, Ernst</v>
      </c>
      <c r="H128" s="38" t="str">
        <f>$F$120</f>
        <v>Bonvin, Roger</v>
      </c>
    </row>
    <row r="129" spans="1:8">
      <c r="A129" s="49">
        <v>1972</v>
      </c>
      <c r="B129" s="38" t="str">
        <f t="shared" si="46"/>
        <v>Graber, Pierre</v>
      </c>
      <c r="C129" s="38" t="str">
        <f t="shared" si="43"/>
        <v>Tschudi, Hans-Peter</v>
      </c>
      <c r="D129" s="38" t="str">
        <f>Wichtige_daten!$B$86</f>
        <v>Furgler, Kurt</v>
      </c>
      <c r="E129" s="38" t="str">
        <f t="shared" si="45"/>
        <v>Gnägi, Rudolf</v>
      </c>
      <c r="F129" s="50" t="str">
        <f>$E$124</f>
        <v>Celio, Nello</v>
      </c>
      <c r="G129" s="38" t="str">
        <f t="shared" si="47"/>
        <v>Brugger, Ernst</v>
      </c>
      <c r="H129" s="38" t="str">
        <f>$F$120</f>
        <v>Bonvin, Roger</v>
      </c>
    </row>
    <row r="130" spans="1:8">
      <c r="A130" s="49">
        <v>1973</v>
      </c>
      <c r="B130" s="38" t="str">
        <f t="shared" si="46"/>
        <v>Graber, Pierre</v>
      </c>
      <c r="C130" s="38" t="str">
        <f t="shared" si="43"/>
        <v>Tschudi, Hans-Peter</v>
      </c>
      <c r="D130" s="38" t="str">
        <f t="shared" ref="D130:D139" si="48">$D$129</f>
        <v>Furgler, Kurt</v>
      </c>
      <c r="E130" s="38" t="str">
        <f t="shared" si="45"/>
        <v>Gnägi, Rudolf</v>
      </c>
      <c r="F130" s="38" t="str">
        <f>$E$124</f>
        <v>Celio, Nello</v>
      </c>
      <c r="G130" s="38" t="str">
        <f t="shared" si="47"/>
        <v>Brugger, Ernst</v>
      </c>
      <c r="H130" s="50" t="str">
        <f>$F$120</f>
        <v>Bonvin, Roger</v>
      </c>
    </row>
    <row r="131" spans="1:8">
      <c r="A131" s="49">
        <v>1974</v>
      </c>
      <c r="B131" s="38" t="str">
        <f t="shared" si="46"/>
        <v>Graber, Pierre</v>
      </c>
      <c r="C131" s="38" t="str">
        <f>Wichtige_daten!$B$88</f>
        <v>Hürlimann, Hans</v>
      </c>
      <c r="D131" s="38" t="str">
        <f t="shared" si="48"/>
        <v>Furgler, Kurt</v>
      </c>
      <c r="E131" s="38" t="str">
        <f t="shared" si="45"/>
        <v>Gnägi, Rudolf</v>
      </c>
      <c r="F131" s="38" t="str">
        <f>Wichtige_daten!$B$89</f>
        <v>Chevallaz, Georges-André</v>
      </c>
      <c r="G131" s="50" t="str">
        <f t="shared" si="47"/>
        <v>Brugger, Ernst</v>
      </c>
      <c r="H131" s="38" t="str">
        <f>Wichtige_daten!$B$87</f>
        <v>Ritschard, Willi</v>
      </c>
    </row>
    <row r="132" spans="1:8">
      <c r="A132" s="49">
        <v>1975</v>
      </c>
      <c r="B132" s="50" t="str">
        <f t="shared" si="46"/>
        <v>Graber, Pierre</v>
      </c>
      <c r="C132" s="38" t="str">
        <f t="shared" ref="C132:C139" si="49">$C$131</f>
        <v>Hürlimann, Hans</v>
      </c>
      <c r="D132" s="38" t="str">
        <f t="shared" si="48"/>
        <v>Furgler, Kurt</v>
      </c>
      <c r="E132" s="38" t="str">
        <f t="shared" si="45"/>
        <v>Gnägi, Rudolf</v>
      </c>
      <c r="F132" s="38" t="str">
        <f>$F$131</f>
        <v>Chevallaz, Georges-André</v>
      </c>
      <c r="G132" s="38" t="str">
        <f t="shared" si="47"/>
        <v>Brugger, Ernst</v>
      </c>
      <c r="H132" s="38" t="str">
        <f>$H$131</f>
        <v>Ritschard, Willi</v>
      </c>
    </row>
    <row r="133" spans="1:8">
      <c r="A133" s="49">
        <v>1976</v>
      </c>
      <c r="B133" s="38" t="str">
        <f t="shared" si="46"/>
        <v>Graber, Pierre</v>
      </c>
      <c r="C133" s="38" t="str">
        <f t="shared" si="49"/>
        <v>Hürlimann, Hans</v>
      </c>
      <c r="D133" s="38" t="str">
        <f t="shared" si="48"/>
        <v>Furgler, Kurt</v>
      </c>
      <c r="E133" s="50" t="str">
        <f t="shared" si="45"/>
        <v>Gnägi, Rudolf</v>
      </c>
      <c r="F133" s="38" t="str">
        <f>$F$131</f>
        <v>Chevallaz, Georges-André</v>
      </c>
      <c r="G133" s="38" t="str">
        <f t="shared" si="47"/>
        <v>Brugger, Ernst</v>
      </c>
      <c r="H133" s="38" t="str">
        <f>$H$131</f>
        <v>Ritschard, Willi</v>
      </c>
    </row>
    <row r="134" spans="1:8">
      <c r="A134" s="49">
        <v>1977</v>
      </c>
      <c r="B134" s="38" t="str">
        <f t="shared" si="46"/>
        <v>Graber, Pierre</v>
      </c>
      <c r="C134" s="38" t="str">
        <f t="shared" si="49"/>
        <v>Hürlimann, Hans</v>
      </c>
      <c r="D134" s="50" t="str">
        <f t="shared" si="48"/>
        <v>Furgler, Kurt</v>
      </c>
      <c r="E134" s="38" t="str">
        <f t="shared" si="45"/>
        <v>Gnägi, Rudolf</v>
      </c>
      <c r="F134" s="38" t="str">
        <f>$F$131</f>
        <v>Chevallaz, Georges-André</v>
      </c>
      <c r="G134" s="38" t="str">
        <f t="shared" si="47"/>
        <v>Brugger, Ernst</v>
      </c>
      <c r="H134" s="38" t="str">
        <f>$H$131</f>
        <v>Ritschard, Willi</v>
      </c>
    </row>
    <row r="135" spans="1:8">
      <c r="A135" s="49">
        <v>1978</v>
      </c>
      <c r="B135" s="38" t="str">
        <f>Wichtige_daten!$B$91</f>
        <v>Aubert, Pierre</v>
      </c>
      <c r="C135" s="38" t="str">
        <f t="shared" si="49"/>
        <v>Hürlimann, Hans</v>
      </c>
      <c r="D135" s="38" t="str">
        <f t="shared" si="48"/>
        <v>Furgler, Kurt</v>
      </c>
      <c r="E135" s="38" t="str">
        <f t="shared" si="45"/>
        <v>Gnägi, Rudolf</v>
      </c>
      <c r="F135" s="38" t="str">
        <f>$F$131</f>
        <v>Chevallaz, Georges-André</v>
      </c>
      <c r="G135" s="38" t="str">
        <f>Wichtige_daten!$B$90</f>
        <v>Honegger, Fritz</v>
      </c>
      <c r="H135" s="50" t="str">
        <f>$H$131</f>
        <v>Ritschard, Willi</v>
      </c>
    </row>
    <row r="136" spans="1:8">
      <c r="A136" s="49">
        <v>1979</v>
      </c>
      <c r="B136" s="38" t="str">
        <f t="shared" ref="B136:B144" si="50">$B$135</f>
        <v>Aubert, Pierre</v>
      </c>
      <c r="C136" s="50" t="str">
        <f t="shared" si="49"/>
        <v>Hürlimann, Hans</v>
      </c>
      <c r="D136" s="38" t="str">
        <f t="shared" si="48"/>
        <v>Furgler, Kurt</v>
      </c>
      <c r="E136" s="38" t="str">
        <f t="shared" si="45"/>
        <v>Gnägi, Rudolf</v>
      </c>
      <c r="F136" s="38" t="str">
        <f>$F$131</f>
        <v>Chevallaz, Georges-André</v>
      </c>
      <c r="G136" s="38" t="str">
        <f>$G$135</f>
        <v>Honegger, Fritz</v>
      </c>
      <c r="H136" s="38" t="str">
        <f>$H$131</f>
        <v>Ritschard, Willi</v>
      </c>
    </row>
    <row r="137" spans="1:8">
      <c r="A137" s="49">
        <v>1980</v>
      </c>
      <c r="B137" s="38" t="str">
        <f t="shared" si="50"/>
        <v>Aubert, Pierre</v>
      </c>
      <c r="C137" s="38" t="str">
        <f t="shared" si="49"/>
        <v>Hürlimann, Hans</v>
      </c>
      <c r="D137" s="38" t="str">
        <f t="shared" si="48"/>
        <v>Furgler, Kurt</v>
      </c>
      <c r="E137" s="50" t="str">
        <f>$F$131</f>
        <v>Chevallaz, Georges-André</v>
      </c>
      <c r="F137" s="38" t="str">
        <f>$H$131</f>
        <v>Ritschard, Willi</v>
      </c>
      <c r="G137" s="38" t="str">
        <f>$G$135</f>
        <v>Honegger, Fritz</v>
      </c>
      <c r="H137" s="38" t="str">
        <f>Wichtige_daten!$B$92</f>
        <v>Schlumpf, Leon</v>
      </c>
    </row>
    <row r="138" spans="1:8">
      <c r="A138" s="49">
        <v>1981</v>
      </c>
      <c r="B138" s="38" t="str">
        <f t="shared" si="50"/>
        <v>Aubert, Pierre</v>
      </c>
      <c r="C138" s="38" t="str">
        <f t="shared" si="49"/>
        <v>Hürlimann, Hans</v>
      </c>
      <c r="D138" s="50" t="str">
        <f t="shared" si="48"/>
        <v>Furgler, Kurt</v>
      </c>
      <c r="E138" s="38" t="str">
        <f>$F$131</f>
        <v>Chevallaz, Georges-André</v>
      </c>
      <c r="F138" s="38" t="str">
        <f>$H$131</f>
        <v>Ritschard, Willi</v>
      </c>
      <c r="G138" s="38" t="str">
        <f>$G$135</f>
        <v>Honegger, Fritz</v>
      </c>
      <c r="H138" s="38" t="str">
        <f t="shared" ref="H138:H144" si="51">$H$137</f>
        <v>Schlumpf, Leon</v>
      </c>
    </row>
    <row r="139" spans="1:8">
      <c r="A139" s="49">
        <v>1982</v>
      </c>
      <c r="B139" s="38" t="str">
        <f t="shared" si="50"/>
        <v>Aubert, Pierre</v>
      </c>
      <c r="C139" s="38" t="str">
        <f t="shared" si="49"/>
        <v>Hürlimann, Hans</v>
      </c>
      <c r="D139" s="38" t="str">
        <f t="shared" si="48"/>
        <v>Furgler, Kurt</v>
      </c>
      <c r="E139" s="38" t="str">
        <f>$F$131</f>
        <v>Chevallaz, Georges-André</v>
      </c>
      <c r="F139" s="38" t="str">
        <f>$H$131</f>
        <v>Ritschard, Willi</v>
      </c>
      <c r="G139" s="50" t="str">
        <f>$G$135</f>
        <v>Honegger, Fritz</v>
      </c>
      <c r="H139" s="38" t="str">
        <f t="shared" si="51"/>
        <v>Schlumpf, Leon</v>
      </c>
    </row>
    <row r="140" spans="1:8">
      <c r="A140" s="49">
        <v>1983</v>
      </c>
      <c r="B140" s="50" t="str">
        <f t="shared" si="50"/>
        <v>Aubert, Pierre</v>
      </c>
      <c r="C140" s="38" t="str">
        <f>Wichtige_daten!$B$93</f>
        <v>Egli, Alphons</v>
      </c>
      <c r="D140" s="38" t="str">
        <f>Wichtige_daten!$B$94</f>
        <v>Friedrich, Rudolf</v>
      </c>
      <c r="E140" s="38" t="str">
        <f>$F$131</f>
        <v>Chevallaz, Georges-André</v>
      </c>
      <c r="F140" s="38" t="str">
        <f>$H$131</f>
        <v>Ritschard, Willi</v>
      </c>
      <c r="G140" s="38" t="str">
        <f>$D$129</f>
        <v>Furgler, Kurt</v>
      </c>
      <c r="H140" s="38" t="str">
        <f t="shared" si="51"/>
        <v>Schlumpf, Leon</v>
      </c>
    </row>
    <row r="141" spans="1:8">
      <c r="A141" s="49">
        <v>1984</v>
      </c>
      <c r="B141" s="38" t="str">
        <f t="shared" si="50"/>
        <v>Aubert, Pierre</v>
      </c>
      <c r="C141" s="38" t="str">
        <f>$C$140</f>
        <v>Egli, Alphons</v>
      </c>
      <c r="D141" s="38" t="str">
        <f>$D$140</f>
        <v>Friedrich, Rudolf</v>
      </c>
      <c r="E141" s="38" t="str">
        <f>Wichtige_daten!$B$96</f>
        <v>Delamuraz, Jean-Pascal</v>
      </c>
      <c r="F141" s="38" t="str">
        <f>Wichtige_daten!$B$95</f>
        <v>Stich, Otto</v>
      </c>
      <c r="G141" s="38" t="str">
        <f>$D$129</f>
        <v>Furgler, Kurt</v>
      </c>
      <c r="H141" s="50" t="str">
        <f t="shared" si="51"/>
        <v>Schlumpf, Leon</v>
      </c>
    </row>
    <row r="142" spans="1:8">
      <c r="A142" s="49">
        <v>1985</v>
      </c>
      <c r="B142" s="38" t="str">
        <f t="shared" si="50"/>
        <v>Aubert, Pierre</v>
      </c>
      <c r="C142" s="38" t="str">
        <f>$C$140</f>
        <v>Egli, Alphons</v>
      </c>
      <c r="D142" s="38" t="str">
        <f>Wichtige_daten!$B$97</f>
        <v>Kopp, Elisabeth</v>
      </c>
      <c r="E142" s="38" t="str">
        <f>$E$141</f>
        <v>Delamuraz, Jean-Pascal</v>
      </c>
      <c r="F142" s="38" t="str">
        <f t="shared" ref="F142:F152" si="52">$F$141</f>
        <v>Stich, Otto</v>
      </c>
      <c r="G142" s="50" t="str">
        <f>$D$129</f>
        <v>Furgler, Kurt</v>
      </c>
      <c r="H142" s="38" t="str">
        <f t="shared" si="51"/>
        <v>Schlumpf, Leon</v>
      </c>
    </row>
    <row r="143" spans="1:8">
      <c r="A143" s="49">
        <v>1986</v>
      </c>
      <c r="B143" s="38" t="str">
        <f t="shared" si="50"/>
        <v>Aubert, Pierre</v>
      </c>
      <c r="C143" s="50" t="str">
        <f>$C$140</f>
        <v>Egli, Alphons</v>
      </c>
      <c r="D143" s="38" t="str">
        <f>$D$142</f>
        <v>Kopp, Elisabeth</v>
      </c>
      <c r="E143" s="38" t="str">
        <f>$E$141</f>
        <v>Delamuraz, Jean-Pascal</v>
      </c>
      <c r="F143" s="38" t="str">
        <f t="shared" si="52"/>
        <v>Stich, Otto</v>
      </c>
      <c r="G143" s="38" t="str">
        <f>$D$129</f>
        <v>Furgler, Kurt</v>
      </c>
      <c r="H143" s="38" t="str">
        <f t="shared" si="51"/>
        <v>Schlumpf, Leon</v>
      </c>
    </row>
    <row r="144" spans="1:8">
      <c r="A144" s="49">
        <v>1987</v>
      </c>
      <c r="B144" s="50" t="str">
        <f t="shared" si="50"/>
        <v>Aubert, Pierre</v>
      </c>
      <c r="C144" s="38" t="str">
        <f>Wichtige_daten!$B$99</f>
        <v>Cotti, Flavio</v>
      </c>
      <c r="D144" s="38" t="str">
        <f>$D$142</f>
        <v>Kopp, Elisabeth</v>
      </c>
      <c r="E144" s="38" t="str">
        <f>$D$146</f>
        <v>Koller, Arnold</v>
      </c>
      <c r="F144" s="38" t="str">
        <f t="shared" si="52"/>
        <v>Stich, Otto</v>
      </c>
      <c r="G144" s="38" t="str">
        <f t="shared" ref="G144:G155" si="53">$E$141</f>
        <v>Delamuraz, Jean-Pascal</v>
      </c>
      <c r="H144" s="38" t="str">
        <f t="shared" si="51"/>
        <v>Schlumpf, Leon</v>
      </c>
    </row>
    <row r="145" spans="1:8">
      <c r="A145" s="49">
        <v>1988</v>
      </c>
      <c r="B145" s="38" t="str">
        <f>Wichtige_daten!$B$100</f>
        <v>Felber, René</v>
      </c>
      <c r="C145" s="38" t="str">
        <f t="shared" ref="C145:C150" si="54">$C$144</f>
        <v>Cotti, Flavio</v>
      </c>
      <c r="D145" s="38" t="str">
        <f>$D$142</f>
        <v>Kopp, Elisabeth</v>
      </c>
      <c r="E145" s="38" t="str">
        <f>$D$146</f>
        <v>Koller, Arnold</v>
      </c>
      <c r="F145" s="50" t="str">
        <f t="shared" si="52"/>
        <v>Stich, Otto</v>
      </c>
      <c r="G145" s="38" t="str">
        <f t="shared" si="53"/>
        <v>Delamuraz, Jean-Pascal</v>
      </c>
      <c r="H145" s="38" t="str">
        <f>Wichtige_daten!$B$101</f>
        <v>Ogi, Adolf</v>
      </c>
    </row>
    <row r="146" spans="1:8">
      <c r="A146" s="49">
        <v>1989</v>
      </c>
      <c r="B146" s="38" t="str">
        <f>$B$145</f>
        <v>Felber, René</v>
      </c>
      <c r="C146" s="38" t="str">
        <f t="shared" si="54"/>
        <v>Cotti, Flavio</v>
      </c>
      <c r="D146" s="38" t="str">
        <f>Wichtige_daten!$B$98</f>
        <v>Koller, Arnold</v>
      </c>
      <c r="E146" s="38" t="str">
        <f>Wichtige_daten!$B$102</f>
        <v>Villiger, Kaspar</v>
      </c>
      <c r="F146" s="38" t="str">
        <f t="shared" si="52"/>
        <v>Stich, Otto</v>
      </c>
      <c r="G146" s="50" t="str">
        <f t="shared" si="53"/>
        <v>Delamuraz, Jean-Pascal</v>
      </c>
      <c r="H146" s="38" t="str">
        <f t="shared" ref="H146:H152" si="55">$H$145</f>
        <v>Ogi, Adolf</v>
      </c>
    </row>
    <row r="147" spans="1:8">
      <c r="A147" s="49">
        <v>1990</v>
      </c>
      <c r="B147" s="38" t="str">
        <f>$B$145</f>
        <v>Felber, René</v>
      </c>
      <c r="C147" s="38" t="str">
        <f t="shared" si="54"/>
        <v>Cotti, Flavio</v>
      </c>
      <c r="D147" s="50" t="str">
        <f t="shared" ref="D147:D156" si="56">$D$146</f>
        <v>Koller, Arnold</v>
      </c>
      <c r="E147" s="38" t="str">
        <f t="shared" ref="E147:E152" si="57">$E$146</f>
        <v>Villiger, Kaspar</v>
      </c>
      <c r="F147" s="38" t="str">
        <f t="shared" si="52"/>
        <v>Stich, Otto</v>
      </c>
      <c r="G147" s="38" t="str">
        <f t="shared" si="53"/>
        <v>Delamuraz, Jean-Pascal</v>
      </c>
      <c r="H147" s="38" t="str">
        <f t="shared" si="55"/>
        <v>Ogi, Adolf</v>
      </c>
    </row>
    <row r="148" spans="1:8">
      <c r="A148" s="49">
        <v>1991</v>
      </c>
      <c r="B148" s="38" t="str">
        <f>$B$145</f>
        <v>Felber, René</v>
      </c>
      <c r="C148" s="50" t="str">
        <f t="shared" si="54"/>
        <v>Cotti, Flavio</v>
      </c>
      <c r="D148" s="38" t="str">
        <f t="shared" si="56"/>
        <v>Koller, Arnold</v>
      </c>
      <c r="E148" s="38" t="str">
        <f t="shared" si="57"/>
        <v>Villiger, Kaspar</v>
      </c>
      <c r="F148" s="38" t="str">
        <f t="shared" si="52"/>
        <v>Stich, Otto</v>
      </c>
      <c r="G148" s="38" t="str">
        <f t="shared" si="53"/>
        <v>Delamuraz, Jean-Pascal</v>
      </c>
      <c r="H148" s="38" t="str">
        <f t="shared" si="55"/>
        <v>Ogi, Adolf</v>
      </c>
    </row>
    <row r="149" spans="1:8">
      <c r="A149" s="49">
        <v>1992</v>
      </c>
      <c r="B149" s="38" t="str">
        <f>$B$145</f>
        <v>Felber, René</v>
      </c>
      <c r="C149" s="38" t="str">
        <f t="shared" si="54"/>
        <v>Cotti, Flavio</v>
      </c>
      <c r="D149" s="38" t="str">
        <f t="shared" si="56"/>
        <v>Koller, Arnold</v>
      </c>
      <c r="E149" s="38" t="str">
        <f t="shared" si="57"/>
        <v>Villiger, Kaspar</v>
      </c>
      <c r="F149" s="38" t="str">
        <f t="shared" si="52"/>
        <v>Stich, Otto</v>
      </c>
      <c r="G149" s="38" t="str">
        <f t="shared" si="53"/>
        <v>Delamuraz, Jean-Pascal</v>
      </c>
      <c r="H149" s="38" t="str">
        <f t="shared" si="55"/>
        <v>Ogi, Adolf</v>
      </c>
    </row>
    <row r="150" spans="1:8">
      <c r="A150" s="49">
        <v>1993</v>
      </c>
      <c r="B150" s="38" t="str">
        <f>$B$145</f>
        <v>Felber, René</v>
      </c>
      <c r="C150" s="38" t="str">
        <f t="shared" si="54"/>
        <v>Cotti, Flavio</v>
      </c>
      <c r="D150" s="38" t="str">
        <f t="shared" si="56"/>
        <v>Koller, Arnold</v>
      </c>
      <c r="E150" s="38" t="str">
        <f t="shared" si="57"/>
        <v>Villiger, Kaspar</v>
      </c>
      <c r="F150" s="38" t="str">
        <f t="shared" si="52"/>
        <v>Stich, Otto</v>
      </c>
      <c r="G150" s="38" t="str">
        <f t="shared" si="53"/>
        <v>Delamuraz, Jean-Pascal</v>
      </c>
      <c r="H150" s="38" t="str">
        <f t="shared" si="55"/>
        <v>Ogi, Adolf</v>
      </c>
    </row>
    <row r="151" spans="1:8">
      <c r="A151" s="49">
        <v>1994</v>
      </c>
      <c r="B151" s="38" t="str">
        <f>Wichtige_daten!$B$99</f>
        <v>Cotti, Flavio</v>
      </c>
      <c r="C151" s="38" t="str">
        <f>Wichtige_daten!$B$103</f>
        <v>Dreifuss, Ruth</v>
      </c>
      <c r="D151" s="38" t="str">
        <f t="shared" si="56"/>
        <v>Koller, Arnold</v>
      </c>
      <c r="E151" s="38" t="str">
        <f t="shared" si="57"/>
        <v>Villiger, Kaspar</v>
      </c>
      <c r="F151" s="38" t="str">
        <f t="shared" si="52"/>
        <v>Stich, Otto</v>
      </c>
      <c r="G151" s="38" t="str">
        <f t="shared" si="53"/>
        <v>Delamuraz, Jean-Pascal</v>
      </c>
      <c r="H151" s="38" t="str">
        <f t="shared" si="55"/>
        <v>Ogi, Adolf</v>
      </c>
    </row>
    <row r="152" spans="1:8">
      <c r="A152" s="49">
        <v>1995</v>
      </c>
      <c r="B152" s="38" t="str">
        <f>$B$151</f>
        <v>Cotti, Flavio</v>
      </c>
      <c r="C152" s="38" t="str">
        <f t="shared" ref="C152:C159" si="58">$C$151</f>
        <v>Dreifuss, Ruth</v>
      </c>
      <c r="D152" s="38" t="str">
        <f t="shared" si="56"/>
        <v>Koller, Arnold</v>
      </c>
      <c r="E152" s="38" t="str">
        <f t="shared" si="57"/>
        <v>Villiger, Kaspar</v>
      </c>
      <c r="F152" s="38" t="str">
        <f t="shared" si="52"/>
        <v>Stich, Otto</v>
      </c>
      <c r="G152" s="38" t="str">
        <f t="shared" si="53"/>
        <v>Delamuraz, Jean-Pascal</v>
      </c>
      <c r="H152" s="38" t="str">
        <f t="shared" si="55"/>
        <v>Ogi, Adolf</v>
      </c>
    </row>
    <row r="153" spans="1:8">
      <c r="A153" s="49">
        <v>1996</v>
      </c>
      <c r="B153" s="38" t="str">
        <f>$B$151</f>
        <v>Cotti, Flavio</v>
      </c>
      <c r="C153" s="38" t="str">
        <f t="shared" si="58"/>
        <v>Dreifuss, Ruth</v>
      </c>
      <c r="D153" s="38" t="str">
        <f t="shared" si="56"/>
        <v>Koller, Arnold</v>
      </c>
      <c r="E153" s="38" t="str">
        <f>$H$148</f>
        <v>Ogi, Adolf</v>
      </c>
      <c r="F153" s="38" t="str">
        <f t="shared" ref="F153:F160" si="59">$E$146</f>
        <v>Villiger, Kaspar</v>
      </c>
      <c r="G153" s="38" t="str">
        <f t="shared" si="53"/>
        <v>Delamuraz, Jean-Pascal</v>
      </c>
      <c r="H153" s="38" t="str">
        <f>Wichtige_daten!$B$104</f>
        <v>Leuenberger, Moritz</v>
      </c>
    </row>
    <row r="154" spans="1:8">
      <c r="A154" s="49">
        <v>1997</v>
      </c>
      <c r="B154" s="38" t="str">
        <f>$B$151</f>
        <v>Cotti, Flavio</v>
      </c>
      <c r="C154" s="38" t="str">
        <f t="shared" si="58"/>
        <v>Dreifuss, Ruth</v>
      </c>
      <c r="D154" s="38" t="str">
        <f t="shared" si="56"/>
        <v>Koller, Arnold</v>
      </c>
      <c r="E154" s="38" t="str">
        <f>$H$148</f>
        <v>Ogi, Adolf</v>
      </c>
      <c r="F154" s="38" t="str">
        <f t="shared" si="59"/>
        <v>Villiger, Kaspar</v>
      </c>
      <c r="G154" s="38" t="str">
        <f t="shared" si="53"/>
        <v>Delamuraz, Jean-Pascal</v>
      </c>
      <c r="H154" s="38" t="str">
        <f>Wichtige_daten!$B$104</f>
        <v>Leuenberger, Moritz</v>
      </c>
    </row>
    <row r="155" spans="1:8">
      <c r="A155" s="49">
        <v>1998</v>
      </c>
      <c r="B155" s="38" t="str">
        <f>$B$151</f>
        <v>Cotti, Flavio</v>
      </c>
      <c r="C155" s="38" t="str">
        <f t="shared" si="58"/>
        <v>Dreifuss, Ruth</v>
      </c>
      <c r="D155" s="38" t="str">
        <f t="shared" si="56"/>
        <v>Koller, Arnold</v>
      </c>
      <c r="E155" s="38" t="str">
        <f>$E$154</f>
        <v>Ogi, Adolf</v>
      </c>
      <c r="F155" s="38" t="str">
        <f t="shared" si="59"/>
        <v>Villiger, Kaspar</v>
      </c>
      <c r="G155" s="38" t="str">
        <f t="shared" si="53"/>
        <v>Delamuraz, Jean-Pascal</v>
      </c>
      <c r="H155" s="38" t="str">
        <f>$H$154</f>
        <v>Leuenberger, Moritz</v>
      </c>
    </row>
    <row r="156" spans="1:8">
      <c r="A156" s="49">
        <v>1999</v>
      </c>
      <c r="B156" s="38" t="str">
        <f>$B$151</f>
        <v>Cotti, Flavio</v>
      </c>
      <c r="C156" s="38" t="str">
        <f t="shared" si="58"/>
        <v>Dreifuss, Ruth</v>
      </c>
      <c r="D156" s="38" t="str">
        <f t="shared" si="56"/>
        <v>Koller, Arnold</v>
      </c>
      <c r="E156" s="38" t="str">
        <f>$E$154</f>
        <v>Ogi, Adolf</v>
      </c>
      <c r="F156" s="38" t="str">
        <f t="shared" si="59"/>
        <v>Villiger, Kaspar</v>
      </c>
      <c r="G156" s="38" t="str">
        <f>Wichtige_daten!$B$105</f>
        <v>Couchepin, Pascal</v>
      </c>
      <c r="H156" s="38" t="str">
        <f>$H$154</f>
        <v>Leuenberger, Moritz</v>
      </c>
    </row>
    <row r="157" spans="1:8">
      <c r="A157" s="49">
        <v>2000</v>
      </c>
      <c r="B157" s="38" t="str">
        <f>Wichtige_daten!$B$107</f>
        <v>Deiss, Joseph</v>
      </c>
      <c r="C157" s="38" t="str">
        <f t="shared" si="58"/>
        <v>Dreifuss, Ruth</v>
      </c>
      <c r="D157" s="38" t="str">
        <f>Wichtige_daten!$B$106</f>
        <v>Metzler-Arnold, Ruth</v>
      </c>
      <c r="E157" s="38" t="str">
        <f>$E$154</f>
        <v>Ogi, Adolf</v>
      </c>
      <c r="F157" s="38" t="str">
        <f t="shared" si="59"/>
        <v>Villiger, Kaspar</v>
      </c>
      <c r="G157" s="38" t="str">
        <f>$G$156</f>
        <v>Couchepin, Pascal</v>
      </c>
      <c r="H157" s="38" t="str">
        <f>$H$154</f>
        <v>Leuenberger, Moritz</v>
      </c>
    </row>
    <row r="158" spans="1:8">
      <c r="A158" s="49">
        <v>2001</v>
      </c>
      <c r="B158" s="38" t="str">
        <f>$B$157</f>
        <v>Deiss, Joseph</v>
      </c>
      <c r="C158" s="38" t="str">
        <f t="shared" si="58"/>
        <v>Dreifuss, Ruth</v>
      </c>
      <c r="D158" s="38" t="str">
        <f>$D$157</f>
        <v>Metzler-Arnold, Ruth</v>
      </c>
      <c r="E158" s="38" t="str">
        <f>Wichtige_daten!$B$108</f>
        <v>Schmid, Samuel</v>
      </c>
      <c r="F158" s="38" t="str">
        <f t="shared" si="59"/>
        <v>Villiger, Kaspar</v>
      </c>
      <c r="G158" s="38" t="str">
        <f>$G$156</f>
        <v>Couchepin, Pascal</v>
      </c>
      <c r="H158" s="38" t="str">
        <f t="shared" ref="H158:H167" si="60">$H$153</f>
        <v>Leuenberger, Moritz</v>
      </c>
    </row>
    <row r="159" spans="1:8">
      <c r="A159" s="49">
        <v>2002</v>
      </c>
      <c r="B159" s="38" t="str">
        <f>$B$157</f>
        <v>Deiss, Joseph</v>
      </c>
      <c r="C159" s="38" t="str">
        <f t="shared" si="58"/>
        <v>Dreifuss, Ruth</v>
      </c>
      <c r="D159" s="38" t="str">
        <f>$D$157</f>
        <v>Metzler-Arnold, Ruth</v>
      </c>
      <c r="E159" s="38" t="str">
        <f t="shared" ref="E159:E165" si="61">$E$158</f>
        <v>Schmid, Samuel</v>
      </c>
      <c r="F159" s="38" t="str">
        <f t="shared" si="59"/>
        <v>Villiger, Kaspar</v>
      </c>
      <c r="G159" s="38" t="str">
        <f>$G$156</f>
        <v>Couchepin, Pascal</v>
      </c>
      <c r="H159" s="38" t="str">
        <f t="shared" si="60"/>
        <v>Leuenberger, Moritz</v>
      </c>
    </row>
    <row r="160" spans="1:8">
      <c r="A160" s="49">
        <v>2003</v>
      </c>
      <c r="B160" s="38" t="str">
        <f>Wichtige_daten!$B$109</f>
        <v>Calmy-Rey, Micheline</v>
      </c>
      <c r="C160" s="38" t="str">
        <f t="shared" ref="C160:C166" si="62">$G$156</f>
        <v>Couchepin, Pascal</v>
      </c>
      <c r="D160" s="38" t="str">
        <f>$D$157</f>
        <v>Metzler-Arnold, Ruth</v>
      </c>
      <c r="E160" s="38" t="str">
        <f t="shared" si="61"/>
        <v>Schmid, Samuel</v>
      </c>
      <c r="F160" s="38" t="str">
        <f t="shared" si="59"/>
        <v>Villiger, Kaspar</v>
      </c>
      <c r="G160" s="38" t="str">
        <f>$B$157</f>
        <v>Deiss, Joseph</v>
      </c>
      <c r="H160" s="38" t="str">
        <f t="shared" si="60"/>
        <v>Leuenberger, Moritz</v>
      </c>
    </row>
    <row r="161" spans="1:8">
      <c r="A161" s="49">
        <v>2004</v>
      </c>
      <c r="B161" s="38" t="str">
        <f t="shared" ref="B161:B168" si="63">$B$160</f>
        <v>Calmy-Rey, Micheline</v>
      </c>
      <c r="C161" s="38" t="str">
        <f t="shared" si="62"/>
        <v>Couchepin, Pascal</v>
      </c>
      <c r="D161" s="38" t="str">
        <f>Wichtige_daten!$B$110</f>
        <v>Blocher, Christoph</v>
      </c>
      <c r="E161" s="38" t="str">
        <f t="shared" si="61"/>
        <v>Schmid, Samuel</v>
      </c>
      <c r="F161" s="38" t="str">
        <f>Wichtige_daten!$B$111</f>
        <v>Merz, Hans-Rudolf</v>
      </c>
      <c r="G161" s="38" t="str">
        <f>$B$157</f>
        <v>Deiss, Joseph</v>
      </c>
      <c r="H161" s="38" t="str">
        <f t="shared" si="60"/>
        <v>Leuenberger, Moritz</v>
      </c>
    </row>
    <row r="162" spans="1:8">
      <c r="A162" s="49">
        <v>2005</v>
      </c>
      <c r="B162" s="38" t="str">
        <f t="shared" si="63"/>
        <v>Calmy-Rey, Micheline</v>
      </c>
      <c r="C162" s="38" t="str">
        <f t="shared" si="62"/>
        <v>Couchepin, Pascal</v>
      </c>
      <c r="D162" s="38" t="str">
        <f>$D$161</f>
        <v>Blocher, Christoph</v>
      </c>
      <c r="E162" s="38" t="str">
        <f t="shared" si="61"/>
        <v>Schmid, Samuel</v>
      </c>
      <c r="F162" s="38" t="str">
        <f t="shared" ref="F162:F167" si="64">$F$161</f>
        <v>Merz, Hans-Rudolf</v>
      </c>
      <c r="G162" s="38" t="str">
        <f>$B$157</f>
        <v>Deiss, Joseph</v>
      </c>
      <c r="H162" s="38" t="str">
        <f t="shared" si="60"/>
        <v>Leuenberger, Moritz</v>
      </c>
    </row>
    <row r="163" spans="1:8">
      <c r="A163" s="49">
        <v>2006</v>
      </c>
      <c r="B163" s="38" t="str">
        <f t="shared" si="63"/>
        <v>Calmy-Rey, Micheline</v>
      </c>
      <c r="C163" s="38" t="str">
        <f t="shared" si="62"/>
        <v>Couchepin, Pascal</v>
      </c>
      <c r="D163" s="38" t="str">
        <f>$D$161</f>
        <v>Blocher, Christoph</v>
      </c>
      <c r="E163" s="38" t="str">
        <f t="shared" si="61"/>
        <v>Schmid, Samuel</v>
      </c>
      <c r="F163" s="38" t="str">
        <f t="shared" si="64"/>
        <v>Merz, Hans-Rudolf</v>
      </c>
      <c r="G163" s="38" t="str">
        <f>$B$157</f>
        <v>Deiss, Joseph</v>
      </c>
      <c r="H163" s="38" t="str">
        <f t="shared" si="60"/>
        <v>Leuenberger, Moritz</v>
      </c>
    </row>
    <row r="164" spans="1:8">
      <c r="A164" s="49">
        <v>2007</v>
      </c>
      <c r="B164" s="38" t="str">
        <f t="shared" si="63"/>
        <v>Calmy-Rey, Micheline</v>
      </c>
      <c r="C164" s="38" t="str">
        <f t="shared" si="62"/>
        <v>Couchepin, Pascal</v>
      </c>
      <c r="D164" s="38" t="str">
        <f>$D$161</f>
        <v>Blocher, Christoph</v>
      </c>
      <c r="E164" s="38" t="str">
        <f t="shared" si="61"/>
        <v>Schmid, Samuel</v>
      </c>
      <c r="F164" s="38" t="str">
        <f t="shared" si="64"/>
        <v>Merz, Hans-Rudolf</v>
      </c>
      <c r="G164" s="38" t="str">
        <f>Wichtige_daten!$B$112</f>
        <v>Leuthard, Doris</v>
      </c>
      <c r="H164" s="38" t="str">
        <f t="shared" si="60"/>
        <v>Leuenberger, Moritz</v>
      </c>
    </row>
    <row r="165" spans="1:8">
      <c r="A165" s="49">
        <v>2008</v>
      </c>
      <c r="B165" s="38" t="str">
        <f t="shared" si="63"/>
        <v>Calmy-Rey, Micheline</v>
      </c>
      <c r="C165" s="38" t="str">
        <f t="shared" si="62"/>
        <v>Couchepin, Pascal</v>
      </c>
      <c r="D165" s="38" t="str">
        <f>Wichtige_daten!$B$113</f>
        <v>Widmer-Schlumpf, Eveline</v>
      </c>
      <c r="E165" s="38" t="str">
        <f t="shared" si="61"/>
        <v>Schmid, Samuel</v>
      </c>
      <c r="F165" s="38" t="str">
        <f t="shared" si="64"/>
        <v>Merz, Hans-Rudolf</v>
      </c>
      <c r="G165" s="38" t="str">
        <f>$G$164</f>
        <v>Leuthard, Doris</v>
      </c>
      <c r="H165" s="38" t="str">
        <f t="shared" si="60"/>
        <v>Leuenberger, Moritz</v>
      </c>
    </row>
    <row r="166" spans="1:8">
      <c r="A166" s="49">
        <v>2009</v>
      </c>
      <c r="B166" s="38" t="str">
        <f t="shared" si="63"/>
        <v>Calmy-Rey, Micheline</v>
      </c>
      <c r="C166" s="38" t="str">
        <f t="shared" si="62"/>
        <v>Couchepin, Pascal</v>
      </c>
      <c r="D166" s="38" t="str">
        <f>$D$165</f>
        <v>Widmer-Schlumpf, Eveline</v>
      </c>
      <c r="E166" s="38" t="str">
        <f>Wichtige_daten!$B$114</f>
        <v>Maurer, Ueli</v>
      </c>
      <c r="F166" s="38" t="str">
        <f t="shared" si="64"/>
        <v>Merz, Hans-Rudolf</v>
      </c>
      <c r="G166" s="38" t="str">
        <f>$G$164</f>
        <v>Leuthard, Doris</v>
      </c>
      <c r="H166" s="38" t="str">
        <f t="shared" si="60"/>
        <v>Leuenberger, Moritz</v>
      </c>
    </row>
    <row r="167" spans="1:8">
      <c r="A167" s="49">
        <v>2010</v>
      </c>
      <c r="B167" s="38" t="str">
        <f t="shared" si="63"/>
        <v>Calmy-Rey, Micheline</v>
      </c>
      <c r="C167" s="38" t="str">
        <f>Wichtige_daten!$B$115</f>
        <v>Burkhalter, Didier</v>
      </c>
      <c r="D167" s="38" t="str">
        <f>$D$165</f>
        <v>Widmer-Schlumpf, Eveline</v>
      </c>
      <c r="E167" s="38" t="str">
        <f t="shared" ref="E167:F179" si="65">$E$166</f>
        <v>Maurer, Ueli</v>
      </c>
      <c r="F167" s="38" t="str">
        <f t="shared" si="64"/>
        <v>Merz, Hans-Rudolf</v>
      </c>
      <c r="G167" s="38" t="str">
        <f>$G$164</f>
        <v>Leuthard, Doris</v>
      </c>
      <c r="H167" s="38" t="str">
        <f t="shared" si="60"/>
        <v>Leuenberger, Moritz</v>
      </c>
    </row>
    <row r="168" spans="1:8">
      <c r="A168" s="49">
        <v>2011</v>
      </c>
      <c r="B168" s="38" t="str">
        <f t="shared" si="63"/>
        <v>Calmy-Rey, Micheline</v>
      </c>
      <c r="C168" s="38" t="str">
        <f>$C$167</f>
        <v>Burkhalter, Didier</v>
      </c>
      <c r="D168" s="38" t="str">
        <f>Wichtige_daten!$B$116</f>
        <v>Sommaruga, Simonetta</v>
      </c>
      <c r="E168" s="38" t="str">
        <f t="shared" si="65"/>
        <v>Maurer, Ueli</v>
      </c>
      <c r="F168" s="38" t="str">
        <f>$D$165</f>
        <v>Widmer-Schlumpf, Eveline</v>
      </c>
      <c r="G168" s="38" t="str">
        <f>Wichtige_daten!$B$117</f>
        <v>Schneider-Amman, Johann N.</v>
      </c>
      <c r="H168" s="38" t="str">
        <f t="shared" ref="H168:H175" si="66">$G$164</f>
        <v>Leuthard, Doris</v>
      </c>
    </row>
    <row r="169" spans="1:8">
      <c r="A169" s="49">
        <v>2012</v>
      </c>
      <c r="B169" s="38" t="str">
        <f>$C$167</f>
        <v>Burkhalter, Didier</v>
      </c>
      <c r="C169" s="38" t="str">
        <f>Wichtige_daten!$B$118</f>
        <v>Berset, Alain</v>
      </c>
      <c r="D169" s="38" t="str">
        <f t="shared" ref="D169:D175" si="67">$D$168</f>
        <v>Sommaruga, Simonetta</v>
      </c>
      <c r="E169" s="38" t="str">
        <f t="shared" si="65"/>
        <v>Maurer, Ueli</v>
      </c>
      <c r="F169" s="38" t="str">
        <f>$D$165</f>
        <v>Widmer-Schlumpf, Eveline</v>
      </c>
      <c r="G169" s="38" t="str">
        <f t="shared" ref="G169:G175" si="68">$G$168</f>
        <v>Schneider-Amman, Johann N.</v>
      </c>
      <c r="H169" s="38" t="str">
        <f t="shared" si="66"/>
        <v>Leuthard, Doris</v>
      </c>
    </row>
    <row r="170" spans="1:8">
      <c r="A170" s="49">
        <v>2013</v>
      </c>
      <c r="B170" s="38" t="str">
        <f>$C$167</f>
        <v>Burkhalter, Didier</v>
      </c>
      <c r="C170" s="38" t="str">
        <f>Wichtige_daten!$B$118</f>
        <v>Berset, Alain</v>
      </c>
      <c r="D170" s="38" t="str">
        <f t="shared" si="67"/>
        <v>Sommaruga, Simonetta</v>
      </c>
      <c r="E170" s="38" t="str">
        <f t="shared" si="65"/>
        <v>Maurer, Ueli</v>
      </c>
      <c r="F170" s="38" t="str">
        <f>$D$165</f>
        <v>Widmer-Schlumpf, Eveline</v>
      </c>
      <c r="G170" s="38" t="str">
        <f t="shared" si="68"/>
        <v>Schneider-Amman, Johann N.</v>
      </c>
      <c r="H170" s="38" t="str">
        <f t="shared" si="66"/>
        <v>Leuthard, Doris</v>
      </c>
    </row>
    <row r="171" spans="1:8">
      <c r="A171" s="49">
        <v>2014</v>
      </c>
      <c r="B171" s="38" t="str">
        <f>$C$167</f>
        <v>Burkhalter, Didier</v>
      </c>
      <c r="C171" s="38" t="str">
        <f>Wichtige_daten!$B$118</f>
        <v>Berset, Alain</v>
      </c>
      <c r="D171" s="38" t="str">
        <f t="shared" si="67"/>
        <v>Sommaruga, Simonetta</v>
      </c>
      <c r="E171" s="38" t="str">
        <f t="shared" si="65"/>
        <v>Maurer, Ueli</v>
      </c>
      <c r="F171" s="38" t="str">
        <f>$D$165</f>
        <v>Widmer-Schlumpf, Eveline</v>
      </c>
      <c r="G171" s="38" t="str">
        <f t="shared" si="68"/>
        <v>Schneider-Amman, Johann N.</v>
      </c>
      <c r="H171" s="38" t="str">
        <f t="shared" si="66"/>
        <v>Leuthard, Doris</v>
      </c>
    </row>
    <row r="172" spans="1:8">
      <c r="A172" s="49">
        <v>2015</v>
      </c>
      <c r="B172" s="38" t="str">
        <f>$C$167</f>
        <v>Burkhalter, Didier</v>
      </c>
      <c r="C172" s="38" t="str">
        <f>Wichtige_daten!$B$118</f>
        <v>Berset, Alain</v>
      </c>
      <c r="D172" s="38" t="str">
        <f t="shared" si="67"/>
        <v>Sommaruga, Simonetta</v>
      </c>
      <c r="E172" s="38" t="str">
        <f t="shared" si="65"/>
        <v>Maurer, Ueli</v>
      </c>
      <c r="F172" s="38" t="str">
        <f>$D$165</f>
        <v>Widmer-Schlumpf, Eveline</v>
      </c>
      <c r="G172" s="38" t="str">
        <f t="shared" si="68"/>
        <v>Schneider-Amman, Johann N.</v>
      </c>
      <c r="H172" s="38" t="str">
        <f t="shared" si="66"/>
        <v>Leuthard, Doris</v>
      </c>
    </row>
    <row r="173" spans="1:8">
      <c r="A173" s="49">
        <v>2016</v>
      </c>
      <c r="B173" s="38" t="str">
        <f>$C$167</f>
        <v>Burkhalter, Didier</v>
      </c>
      <c r="C173" s="38" t="str">
        <f>Wichtige_daten!$B$118</f>
        <v>Berset, Alain</v>
      </c>
      <c r="D173" s="38" t="str">
        <f t="shared" si="67"/>
        <v>Sommaruga, Simonetta</v>
      </c>
      <c r="E173" s="38" t="s">
        <v>1359</v>
      </c>
      <c r="F173" s="38" t="str">
        <f t="shared" si="65"/>
        <v>Maurer, Ueli</v>
      </c>
      <c r="G173" s="38" t="str">
        <f t="shared" si="68"/>
        <v>Schneider-Amman, Johann N.</v>
      </c>
      <c r="H173" s="38" t="str">
        <f t="shared" si="66"/>
        <v>Leuthard, Doris</v>
      </c>
    </row>
    <row r="174" spans="1:8">
      <c r="A174" s="49">
        <v>2017</v>
      </c>
      <c r="B174" s="38" t="s">
        <v>1360</v>
      </c>
      <c r="C174" s="38" t="str">
        <f>Wichtige_daten!$B$118</f>
        <v>Berset, Alain</v>
      </c>
      <c r="D174" s="38" t="str">
        <f t="shared" si="67"/>
        <v>Sommaruga, Simonetta</v>
      </c>
      <c r="E174" s="38" t="s">
        <v>1359</v>
      </c>
      <c r="F174" s="38" t="str">
        <f t="shared" si="65"/>
        <v>Maurer, Ueli</v>
      </c>
      <c r="G174" s="38" t="str">
        <f t="shared" si="68"/>
        <v>Schneider-Amman, Johann N.</v>
      </c>
      <c r="H174" s="38" t="str">
        <f t="shared" si="66"/>
        <v>Leuthard, Doris</v>
      </c>
    </row>
    <row r="175" spans="1:8">
      <c r="A175" s="49">
        <v>2018</v>
      </c>
      <c r="B175" s="38" t="s">
        <v>1360</v>
      </c>
      <c r="C175" s="38" t="str">
        <f>Wichtige_daten!$B$118</f>
        <v>Berset, Alain</v>
      </c>
      <c r="D175" s="38" t="str">
        <f t="shared" si="67"/>
        <v>Sommaruga, Simonetta</v>
      </c>
      <c r="E175" s="38" t="s">
        <v>1359</v>
      </c>
      <c r="F175" s="38" t="str">
        <f t="shared" si="65"/>
        <v>Maurer, Ueli</v>
      </c>
      <c r="G175" s="38" t="str">
        <f t="shared" si="68"/>
        <v>Schneider-Amman, Johann N.</v>
      </c>
      <c r="H175" s="38" t="str">
        <f t="shared" si="66"/>
        <v>Leuthard, Doris</v>
      </c>
    </row>
    <row r="176" spans="1:8">
      <c r="A176" s="49">
        <v>2019</v>
      </c>
      <c r="B176" s="38" t="s">
        <v>1360</v>
      </c>
      <c r="C176" s="38" t="str">
        <f>Wichtige_daten!$B$118</f>
        <v>Berset, Alain</v>
      </c>
      <c r="D176" s="38" t="s">
        <v>1382</v>
      </c>
      <c r="E176" s="38" t="s">
        <v>1362</v>
      </c>
      <c r="F176" s="38" t="str">
        <f t="shared" si="65"/>
        <v>Maurer, Ueli</v>
      </c>
      <c r="G176" s="38" t="s">
        <v>1359</v>
      </c>
      <c r="H176" s="38" t="str">
        <f>$D$168</f>
        <v>Sommaruga, Simonetta</v>
      </c>
    </row>
    <row r="177" spans="1:8">
      <c r="A177" s="49">
        <v>2020</v>
      </c>
      <c r="B177" s="38" t="s">
        <v>1360</v>
      </c>
      <c r="C177" s="38" t="str">
        <f>Wichtige_daten!$B$118</f>
        <v>Berset, Alain</v>
      </c>
      <c r="D177" s="38" t="s">
        <v>1382</v>
      </c>
      <c r="E177" s="38" t="s">
        <v>1362</v>
      </c>
      <c r="F177" s="38" t="str">
        <f t="shared" si="65"/>
        <v>Maurer, Ueli</v>
      </c>
      <c r="G177" s="38" t="s">
        <v>1359</v>
      </c>
      <c r="H177" s="38" t="str">
        <f>$D$168</f>
        <v>Sommaruga, Simonetta</v>
      </c>
    </row>
    <row r="178" spans="1:8">
      <c r="A178" s="49">
        <v>2021</v>
      </c>
      <c r="B178" s="38" t="s">
        <v>1360</v>
      </c>
      <c r="C178" s="38" t="str">
        <f>Wichtige_daten!$B$118</f>
        <v>Berset, Alain</v>
      </c>
      <c r="D178" s="38" t="s">
        <v>1382</v>
      </c>
      <c r="E178" s="38" t="s">
        <v>1362</v>
      </c>
      <c r="F178" s="38" t="str">
        <f t="shared" si="65"/>
        <v>Maurer, Ueli</v>
      </c>
      <c r="G178" s="38" t="s">
        <v>1359</v>
      </c>
      <c r="H178" s="38" t="str">
        <f>$D$168</f>
        <v>Sommaruga, Simonetta</v>
      </c>
    </row>
    <row r="179" spans="1:8">
      <c r="A179" s="49">
        <v>2022</v>
      </c>
      <c r="B179" s="38" t="s">
        <v>1360</v>
      </c>
      <c r="C179" s="38" t="str">
        <f>Wichtige_daten!$B$118</f>
        <v>Berset, Alain</v>
      </c>
      <c r="D179" s="38" t="s">
        <v>1382</v>
      </c>
      <c r="E179" s="38" t="s">
        <v>1362</v>
      </c>
      <c r="F179" s="38" t="str">
        <f t="shared" si="65"/>
        <v>Maurer, Ueli</v>
      </c>
      <c r="G179" s="38" t="s">
        <v>1359</v>
      </c>
      <c r="H179" s="38" t="str">
        <f>$D$168</f>
        <v>Sommaruga, Simonetta</v>
      </c>
    </row>
  </sheetData>
  <phoneticPr fontId="3" type="noConversion"/>
  <pageMargins left="0.7" right="0.7" top="0.78740157499999996" bottom="0.78740157499999996" header="0.3" footer="0.3"/>
  <pageSetup paperSize="9" orientation="portrait" horizontalDpi="4294967292" verticalDpi="4294967292"/>
  <ignoredErrors>
    <ignoredError sqref="D12 E19:E20 F16 G15 F36 F57 D58 C68 H59 D70 D23 B26 E29 H25 E26 G38 E64 D65 G66 F67 F61 H69"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23"/>
  <sheetViews>
    <sheetView zoomScale="98" zoomScaleNormal="98" zoomScalePageLayoutView="98" workbookViewId="0">
      <pane ySplit="4" topLeftCell="A129" activePane="bottomLeft" state="frozen"/>
      <selection pane="bottomLeft" activeCell="D80" sqref="D80"/>
    </sheetView>
  </sheetViews>
  <sheetFormatPr baseColWidth="10" defaultColWidth="10.6640625" defaultRowHeight="15"/>
  <cols>
    <col min="1" max="1" width="10.6640625" style="106"/>
    <col min="2" max="2" width="8.5" style="106" customWidth="1"/>
    <col min="3" max="3" width="24.5" style="106" customWidth="1"/>
    <col min="4" max="5" width="10.6640625" style="106"/>
    <col min="6" max="8" width="15.5" style="106" customWidth="1"/>
    <col min="9" max="11" width="10.6640625" style="106"/>
    <col min="12" max="12" width="11" style="106" bestFit="1" customWidth="1"/>
    <col min="13" max="13" width="10.6640625" style="106"/>
    <col min="14" max="14" width="13.5" style="106" customWidth="1"/>
    <col min="15" max="15" width="10.6640625" style="106"/>
    <col min="16" max="16" width="28.83203125" style="106" customWidth="1"/>
    <col min="17" max="17" width="11.5" style="106" customWidth="1"/>
    <col min="18" max="16384" width="10.6640625" style="106"/>
  </cols>
  <sheetData>
    <row r="1" spans="1:22" ht="45" customHeight="1">
      <c r="A1" s="202" t="s">
        <v>1316</v>
      </c>
      <c r="B1" s="41"/>
      <c r="D1" s="41"/>
      <c r="E1" s="41"/>
    </row>
    <row r="2" spans="1:22" ht="20">
      <c r="A2" s="203" t="s">
        <v>1275</v>
      </c>
      <c r="B2" s="41"/>
      <c r="D2" s="41"/>
      <c r="E2" s="41"/>
    </row>
    <row r="3" spans="1:22" ht="20">
      <c r="A3" s="204" t="s">
        <v>1283</v>
      </c>
      <c r="B3" s="41"/>
      <c r="D3" s="41"/>
      <c r="E3" s="41"/>
    </row>
    <row r="4" spans="1:22" ht="65.25" customHeight="1">
      <c r="A4" s="115" t="s">
        <v>916</v>
      </c>
      <c r="B4" s="115" t="s">
        <v>917</v>
      </c>
      <c r="C4" s="116" t="s">
        <v>763</v>
      </c>
      <c r="D4" s="115" t="s">
        <v>918</v>
      </c>
      <c r="E4" s="116" t="s">
        <v>919</v>
      </c>
      <c r="F4" s="116" t="s">
        <v>966</v>
      </c>
      <c r="G4" s="117" t="s">
        <v>964</v>
      </c>
      <c r="H4" s="116" t="s">
        <v>965</v>
      </c>
      <c r="I4" s="118" t="s">
        <v>1331</v>
      </c>
      <c r="J4" s="116" t="s">
        <v>783</v>
      </c>
      <c r="K4" s="119"/>
      <c r="L4" s="106">
        <v>60265</v>
      </c>
    </row>
    <row r="5" spans="1:22" ht="16" thickBot="1">
      <c r="A5" s="120"/>
      <c r="B5" s="120"/>
      <c r="F5" s="121"/>
      <c r="G5" s="121"/>
      <c r="H5" s="121"/>
    </row>
    <row r="6" spans="1:22">
      <c r="A6" s="122" t="s">
        <v>923</v>
      </c>
      <c r="B6" s="123"/>
      <c r="C6" s="124"/>
      <c r="D6" s="124"/>
      <c r="E6" s="124"/>
      <c r="F6" s="125"/>
      <c r="G6" s="125"/>
      <c r="H6" s="126"/>
      <c r="T6" s="107" t="s">
        <v>920</v>
      </c>
      <c r="U6" s="107" t="s">
        <v>921</v>
      </c>
      <c r="V6" s="107" t="s">
        <v>922</v>
      </c>
    </row>
    <row r="7" spans="1:22">
      <c r="A7" s="40" t="s">
        <v>649</v>
      </c>
      <c r="B7" s="41">
        <v>105</v>
      </c>
      <c r="C7" s="41" t="s">
        <v>551</v>
      </c>
      <c r="D7" s="106">
        <f>SUM(U7)</f>
        <v>190</v>
      </c>
      <c r="F7" s="121"/>
      <c r="G7" s="127">
        <v>0.5</v>
      </c>
      <c r="H7" s="128"/>
      <c r="L7" s="106" t="s">
        <v>1347</v>
      </c>
      <c r="Q7" s="24">
        <v>35429</v>
      </c>
      <c r="R7" s="24">
        <v>38351</v>
      </c>
      <c r="S7" s="129">
        <v>38161</v>
      </c>
      <c r="T7" s="106">
        <f>SUM(S7,-Q7)</f>
        <v>2732</v>
      </c>
      <c r="U7" s="106">
        <f>SUM(R7,-S7)</f>
        <v>190</v>
      </c>
      <c r="V7" s="106">
        <f>SUM(T7:U7)</f>
        <v>2922</v>
      </c>
    </row>
    <row r="8" spans="1:22" ht="16" thickBot="1">
      <c r="A8" s="40" t="s">
        <v>649</v>
      </c>
      <c r="B8" s="41">
        <v>110</v>
      </c>
      <c r="C8" s="41" t="s">
        <v>511</v>
      </c>
      <c r="D8" s="106">
        <f>SUM(U8)</f>
        <v>2732</v>
      </c>
      <c r="F8" s="121"/>
      <c r="G8" s="127">
        <v>0.5</v>
      </c>
      <c r="H8" s="128"/>
      <c r="L8" s="106" t="s">
        <v>1333</v>
      </c>
      <c r="Q8" s="24">
        <v>37985</v>
      </c>
      <c r="R8" s="24">
        <v>40885</v>
      </c>
      <c r="S8" s="129">
        <v>38153</v>
      </c>
      <c r="T8" s="106">
        <f>SUM(S8,-Q8)</f>
        <v>168</v>
      </c>
      <c r="U8" s="136">
        <f>SUM(R8,-S8)</f>
        <v>2732</v>
      </c>
      <c r="V8" s="106">
        <f>SUM(T8:U8)</f>
        <v>2900</v>
      </c>
    </row>
    <row r="9" spans="1:22" ht="16" thickBot="1">
      <c r="A9" s="130"/>
      <c r="B9" s="131"/>
      <c r="C9" s="131"/>
      <c r="D9" s="131" t="s">
        <v>957</v>
      </c>
      <c r="E9" s="131">
        <f>SUM(D7:D8)</f>
        <v>2922</v>
      </c>
      <c r="F9" s="132">
        <f>SUM(E9/E141)</f>
        <v>6.6997757569921173E-3</v>
      </c>
      <c r="G9" s="497">
        <f>SUM(G7:G8)</f>
        <v>1</v>
      </c>
      <c r="H9" s="134">
        <f>SUM(G9/G146)</f>
        <v>8.6956521739130436E-3</v>
      </c>
    </row>
    <row r="10" spans="1:22" ht="16" thickBot="1">
      <c r="F10" s="121"/>
      <c r="G10" s="121"/>
      <c r="H10" s="121"/>
      <c r="Q10" s="106">
        <f>Gesamtliste!$Y$130</f>
        <v>0</v>
      </c>
    </row>
    <row r="11" spans="1:22">
      <c r="A11" s="135" t="s">
        <v>924</v>
      </c>
      <c r="B11" s="124"/>
      <c r="C11" s="124"/>
      <c r="D11" s="124"/>
      <c r="E11" s="124"/>
      <c r="F11" s="125"/>
      <c r="G11" s="125"/>
      <c r="H11" s="126"/>
      <c r="Q11" s="106" t="s">
        <v>1331</v>
      </c>
    </row>
    <row r="12" spans="1:22">
      <c r="A12" s="40" t="str">
        <f>Wichtige_daten!$C$4</f>
        <v>FDP</v>
      </c>
      <c r="B12" s="41">
        <f>Wichtige_daten!A4</f>
        <v>1</v>
      </c>
      <c r="C12" s="41" t="str">
        <f>Wichtige_daten!B4</f>
        <v>Furrer, Jonas</v>
      </c>
      <c r="D12" s="106">
        <f>Wichtige_daten!$K$4</f>
        <v>4630</v>
      </c>
      <c r="F12" s="121"/>
      <c r="G12" s="136">
        <v>1</v>
      </c>
      <c r="H12" s="128"/>
      <c r="L12" s="106" t="s">
        <v>649</v>
      </c>
      <c r="M12" s="127">
        <f>SUM(G9)</f>
        <v>1</v>
      </c>
      <c r="N12" s="121">
        <f>SUM(M12/M19)</f>
        <v>8.6956521739130436E-3</v>
      </c>
      <c r="O12" s="106">
        <f>SUM(E9)</f>
        <v>2922</v>
      </c>
      <c r="P12" s="121">
        <f>SUM(O12/O19)</f>
        <v>6.6997757569921173E-3</v>
      </c>
      <c r="Q12" s="121" t="e">
        <f>SUM(O12/Q10)</f>
        <v>#DIV/0!</v>
      </c>
    </row>
    <row r="13" spans="1:22">
      <c r="A13" s="40" t="str">
        <f>Wichtige_daten!$C$5</f>
        <v>FDP</v>
      </c>
      <c r="B13" s="41">
        <f>Wichtige_daten!A5</f>
        <v>2</v>
      </c>
      <c r="C13" s="41" t="str">
        <f>Wichtige_daten!B5</f>
        <v>Ochsenbein, Ulrich</v>
      </c>
      <c r="D13" s="106">
        <f>Wichtige_daten!$K$5</f>
        <v>2232</v>
      </c>
      <c r="F13" s="121"/>
      <c r="G13" s="136">
        <v>2</v>
      </c>
      <c r="H13" s="128"/>
      <c r="L13" s="106" t="s">
        <v>147</v>
      </c>
      <c r="M13" s="136">
        <f>SUM(G108)</f>
        <v>20</v>
      </c>
      <c r="N13" s="121">
        <f>SUM(M13/M19)</f>
        <v>0.17391304347826086</v>
      </c>
      <c r="O13" s="106">
        <f>SUM(E108)</f>
        <v>78797</v>
      </c>
      <c r="P13" s="121">
        <f>SUM(O13/O19)</f>
        <v>0.18067153672953726</v>
      </c>
      <c r="Q13" s="121"/>
      <c r="S13" s="129">
        <v>38351</v>
      </c>
      <c r="T13" s="129">
        <v>38160</v>
      </c>
    </row>
    <row r="14" spans="1:22">
      <c r="A14" s="40" t="str">
        <f>Wichtige_daten!$C$6</f>
        <v>FDP</v>
      </c>
      <c r="B14" s="41">
        <f>Wichtige_daten!A6</f>
        <v>3</v>
      </c>
      <c r="C14" s="41" t="str">
        <f>Wichtige_daten!B6</f>
        <v>Druey, Daniel-Henri</v>
      </c>
      <c r="D14" s="106">
        <f>Wichtige_daten!$K$6</f>
        <v>2320</v>
      </c>
      <c r="F14" s="121"/>
      <c r="G14" s="136">
        <v>3</v>
      </c>
      <c r="H14" s="128"/>
      <c r="L14" s="106" t="s">
        <v>233</v>
      </c>
      <c r="M14" s="136">
        <f>SUM(G81)</f>
        <v>69</v>
      </c>
      <c r="N14" s="121">
        <f>SUM(M14/M19)</f>
        <v>0.6</v>
      </c>
      <c r="O14" s="106">
        <f>SUM(E81)</f>
        <v>268489</v>
      </c>
      <c r="P14" s="121">
        <f>SUM(O14/O19)</f>
        <v>0.61561125709071063</v>
      </c>
      <c r="Q14" s="121">
        <v>1</v>
      </c>
    </row>
    <row r="15" spans="1:22">
      <c r="A15" s="40" t="str">
        <f>Wichtige_daten!$C$7</f>
        <v>FDP</v>
      </c>
      <c r="B15" s="41">
        <f>Wichtige_daten!A7</f>
        <v>4</v>
      </c>
      <c r="C15" s="41" t="str">
        <f>Wichtige_daten!B7</f>
        <v>Munzinger, Josef</v>
      </c>
      <c r="D15" s="106">
        <f>Wichtige_daten!$K$7</f>
        <v>2269</v>
      </c>
      <c r="F15" s="121"/>
      <c r="G15" s="136">
        <v>4</v>
      </c>
      <c r="H15" s="128"/>
      <c r="L15" s="106" t="s">
        <v>895</v>
      </c>
      <c r="M15" s="136">
        <f>SUM(G85)</f>
        <v>1</v>
      </c>
      <c r="N15" s="121">
        <f>SUM(M15/M19)</f>
        <v>8.6956521739130436E-3</v>
      </c>
      <c r="O15" s="106">
        <f>SUM(E85)</f>
        <v>919</v>
      </c>
      <c r="P15" s="121">
        <f>SUM(O15/O19)</f>
        <v>2.107150554646049E-3</v>
      </c>
      <c r="Q15" s="121" t="e">
        <f>SUM(E85/Q10)</f>
        <v>#DIV/0!</v>
      </c>
    </row>
    <row r="16" spans="1:22">
      <c r="A16" s="40" t="str">
        <f>Wichtige_daten!$C$8</f>
        <v>FDP</v>
      </c>
      <c r="B16" s="41">
        <f>Wichtige_daten!A8</f>
        <v>5</v>
      </c>
      <c r="C16" s="41" t="str">
        <f>Wichtige_daten!B8</f>
        <v>Franscini, Stefano</v>
      </c>
      <c r="D16" s="106">
        <f>Wichtige_daten!$K$8</f>
        <v>3163</v>
      </c>
      <c r="F16" s="121"/>
      <c r="G16" s="136">
        <v>5</v>
      </c>
      <c r="H16" s="128"/>
      <c r="L16" s="106" t="s">
        <v>614</v>
      </c>
      <c r="M16" s="136">
        <f>SUM(G125)</f>
        <v>14</v>
      </c>
      <c r="N16" s="121">
        <f>SUM(M16/M19)</f>
        <v>0.12173913043478261</v>
      </c>
      <c r="O16" s="106">
        <f>SUM(E125)</f>
        <v>49617</v>
      </c>
      <c r="P16" s="121">
        <f>SUM(O16/O19)</f>
        <v>0.11376549409126553</v>
      </c>
      <c r="Q16" s="121"/>
    </row>
    <row r="17" spans="1:18">
      <c r="A17" s="40" t="str">
        <f>Wichtige_daten!C9</f>
        <v>FDP</v>
      </c>
      <c r="B17" s="41">
        <f>Wichtige_daten!A9</f>
        <v>6</v>
      </c>
      <c r="C17" s="41" t="str">
        <f>Wichtige_daten!B9</f>
        <v>Frey-Herosé, Friedrich</v>
      </c>
      <c r="D17" s="106">
        <f>Wichtige_daten!$K$9</f>
        <v>6615</v>
      </c>
      <c r="F17" s="121"/>
      <c r="G17" s="136">
        <v>6</v>
      </c>
      <c r="H17" s="128"/>
      <c r="L17" s="106" t="s">
        <v>261</v>
      </c>
      <c r="M17" s="127">
        <f>SUM(G139)</f>
        <v>10</v>
      </c>
      <c r="N17" s="121">
        <f>SUM(M17/M19)</f>
        <v>8.6956521739130432E-2</v>
      </c>
      <c r="O17" s="106">
        <f>SUM(E139)</f>
        <v>35390</v>
      </c>
      <c r="P17" s="121">
        <f>SUM(O17/O19)</f>
        <v>8.1144785776848402E-2</v>
      </c>
      <c r="Q17" s="121"/>
    </row>
    <row r="18" spans="1:18">
      <c r="A18" s="40" t="str">
        <f>Wichtige_daten!C10</f>
        <v>FDP</v>
      </c>
      <c r="B18" s="41">
        <f>Wichtige_daten!A10</f>
        <v>7</v>
      </c>
      <c r="C18" s="41" t="str">
        <f>Wichtige_daten!B10</f>
        <v>Naeff, Wilhelm Matthias</v>
      </c>
      <c r="D18" s="106">
        <f>Wichtige_daten!$K$10</f>
        <v>9902</v>
      </c>
      <c r="F18" s="121"/>
      <c r="G18" s="136">
        <v>7</v>
      </c>
      <c r="H18" s="128"/>
      <c r="M18" s="106">
        <v>0</v>
      </c>
      <c r="N18" s="121">
        <v>0</v>
      </c>
      <c r="P18" s="121"/>
    </row>
    <row r="19" spans="1:18">
      <c r="A19" s="40" t="str">
        <f>Wichtige_daten!C11</f>
        <v>FDP</v>
      </c>
      <c r="B19" s="41">
        <f>Wichtige_daten!A11</f>
        <v>8</v>
      </c>
      <c r="C19" s="41" t="str">
        <f>Wichtige_daten!B11</f>
        <v>Stämpfli, Jakob</v>
      </c>
      <c r="D19" s="106">
        <f>Wichtige_daten!$K$11</f>
        <v>3199</v>
      </c>
      <c r="F19" s="121"/>
      <c r="G19" s="136">
        <v>8</v>
      </c>
      <c r="H19" s="128"/>
      <c r="M19" s="127">
        <f>SUM(M12:M18)</f>
        <v>115</v>
      </c>
      <c r="N19" s="121">
        <f>SUM(N12:N18)</f>
        <v>0.99999999999999978</v>
      </c>
      <c r="O19" s="106">
        <f>SUM(O12:O18)</f>
        <v>436134</v>
      </c>
      <c r="P19" s="121">
        <f>SUM(P12:P18)</f>
        <v>1</v>
      </c>
    </row>
    <row r="20" spans="1:18">
      <c r="A20" s="40" t="str">
        <f>Wichtige_daten!C12</f>
        <v>FDP</v>
      </c>
      <c r="B20" s="41">
        <f>Wichtige_daten!A12</f>
        <v>9</v>
      </c>
      <c r="C20" s="41" t="str">
        <f>Wichtige_daten!B12</f>
        <v>Fornerod, Constant</v>
      </c>
      <c r="D20" s="106">
        <f>Wichtige_daten!$K$12</f>
        <v>4496</v>
      </c>
      <c r="F20" s="121"/>
      <c r="G20" s="136">
        <v>9</v>
      </c>
      <c r="H20" s="128"/>
    </row>
    <row r="21" spans="1:18">
      <c r="A21" s="40" t="str">
        <f>Wichtige_daten!C13</f>
        <v>FDP</v>
      </c>
      <c r="B21" s="41">
        <f>Wichtige_daten!A13</f>
        <v>10</v>
      </c>
      <c r="C21" s="41" t="str">
        <f>Wichtige_daten!B13</f>
        <v>Knüsel, Melchior Josef Martin</v>
      </c>
      <c r="D21" s="106">
        <f>Wichtige_daten!K13</f>
        <v>7474</v>
      </c>
      <c r="F21" s="121"/>
      <c r="G21" s="136">
        <v>10</v>
      </c>
      <c r="H21" s="128"/>
    </row>
    <row r="22" spans="1:18">
      <c r="A22" s="40" t="str">
        <f>Wichtige_daten!C14</f>
        <v>FDP</v>
      </c>
      <c r="B22" s="41">
        <f>Wichtige_daten!A14</f>
        <v>11</v>
      </c>
      <c r="C22" s="41" t="str">
        <f>Wichtige_daten!B14</f>
        <v>Pioda, Giovanni Battista</v>
      </c>
      <c r="D22" s="106">
        <f>Wichtige_daten!K14</f>
        <v>2372</v>
      </c>
      <c r="F22" s="121"/>
      <c r="G22" s="136">
        <v>11</v>
      </c>
      <c r="H22" s="128"/>
    </row>
    <row r="23" spans="1:18">
      <c r="A23" s="40" t="str">
        <f>Wichtige_daten!C15</f>
        <v>FDP</v>
      </c>
      <c r="B23" s="41">
        <f>Wichtige_daten!A15</f>
        <v>12</v>
      </c>
      <c r="C23" s="41" t="str">
        <f>Wichtige_daten!B15</f>
        <v>Dubs, Jakob</v>
      </c>
      <c r="D23" s="106">
        <f>Wichtige_daten!K15</f>
        <v>3956</v>
      </c>
      <c r="F23" s="121"/>
      <c r="G23" s="136">
        <v>12</v>
      </c>
      <c r="H23" s="128"/>
    </row>
    <row r="24" spans="1:18">
      <c r="A24" s="40" t="str">
        <f>Wichtige_daten!C16</f>
        <v>FDP</v>
      </c>
      <c r="B24" s="41">
        <f>Wichtige_daten!A16</f>
        <v>13</v>
      </c>
      <c r="C24" s="41" t="str">
        <f>Wichtige_daten!B16</f>
        <v>Schenk, Carl</v>
      </c>
      <c r="D24" s="106">
        <f>Wichtige_daten!K16</f>
        <v>11522</v>
      </c>
      <c r="F24" s="121"/>
      <c r="G24" s="136">
        <v>13</v>
      </c>
      <c r="H24" s="128"/>
    </row>
    <row r="25" spans="1:18">
      <c r="A25" s="40" t="str">
        <f>Wichtige_daten!C17</f>
        <v>FDP</v>
      </c>
      <c r="B25" s="41">
        <f>Wichtige_daten!A17</f>
        <v>14</v>
      </c>
      <c r="C25" s="41" t="str">
        <f>Wichtige_daten!B17</f>
        <v>Challet-Venel, Jean-Jacques</v>
      </c>
      <c r="D25" s="106">
        <f>Wichtige_daten!K17</f>
        <v>3095</v>
      </c>
      <c r="F25" s="121"/>
      <c r="G25" s="136">
        <v>14</v>
      </c>
      <c r="H25" s="128"/>
    </row>
    <row r="26" spans="1:18">
      <c r="A26" s="40" t="str">
        <f>Wichtige_daten!C18</f>
        <v>FDP</v>
      </c>
      <c r="B26" s="41">
        <f>Wichtige_daten!A18</f>
        <v>15</v>
      </c>
      <c r="C26" s="41" t="str">
        <f>Wichtige_daten!B18</f>
        <v>Welti, Emil</v>
      </c>
      <c r="D26" s="106">
        <f>Wichtige_daten!K18</f>
        <v>9131</v>
      </c>
      <c r="F26" s="121"/>
      <c r="G26" s="136">
        <v>15</v>
      </c>
      <c r="H26" s="128"/>
    </row>
    <row r="27" spans="1:18">
      <c r="A27" s="40" t="str">
        <f>Wichtige_daten!C19</f>
        <v>FDP</v>
      </c>
      <c r="B27" s="41">
        <f>Wichtige_daten!A19</f>
        <v>16</v>
      </c>
      <c r="C27" s="41" t="str">
        <f>Wichtige_daten!B19</f>
        <v>Ruffy, Victor</v>
      </c>
      <c r="D27" s="106">
        <f>Wichtige_daten!K19</f>
        <v>755</v>
      </c>
      <c r="F27" s="121"/>
      <c r="G27" s="136">
        <v>16</v>
      </c>
      <c r="H27" s="128"/>
      <c r="L27" s="107" t="s">
        <v>1331</v>
      </c>
      <c r="M27" s="106" t="s">
        <v>1357</v>
      </c>
      <c r="N27" s="106" t="s">
        <v>1358</v>
      </c>
      <c r="R27" s="106" t="s">
        <v>1331</v>
      </c>
    </row>
    <row r="28" spans="1:18">
      <c r="A28" s="40" t="str">
        <f>Wichtige_daten!C20</f>
        <v>FDP</v>
      </c>
      <c r="B28" s="41">
        <f>Wichtige_daten!A20</f>
        <v>17</v>
      </c>
      <c r="C28" s="41" t="str">
        <f>Wichtige_daten!B20</f>
        <v>Ceresole, Paul</v>
      </c>
      <c r="D28" s="106">
        <f>Wichtige_daten!K20</f>
        <v>2160</v>
      </c>
      <c r="F28" s="121"/>
      <c r="G28" s="136">
        <v>17</v>
      </c>
      <c r="H28" s="128"/>
      <c r="L28" s="106" t="s">
        <v>1356</v>
      </c>
      <c r="M28" s="129">
        <v>38154</v>
      </c>
      <c r="N28" s="129">
        <v>40885</v>
      </c>
      <c r="Q28" s="106">
        <f>SUM(N28-M28)</f>
        <v>2731</v>
      </c>
      <c r="R28" s="121" t="e">
        <f>SUM(Q28/Q10)</f>
        <v>#DIV/0!</v>
      </c>
    </row>
    <row r="29" spans="1:18">
      <c r="A29" s="40" t="str">
        <f>Wichtige_daten!C21</f>
        <v>FDP</v>
      </c>
      <c r="B29" s="41">
        <f>Wichtige_daten!A21</f>
        <v>18</v>
      </c>
      <c r="C29" s="41" t="str">
        <f>Wichtige_daten!B21</f>
        <v>Scherer, Johann Jakob</v>
      </c>
      <c r="D29" s="106">
        <f>Wichtige_daten!K21</f>
        <v>2356</v>
      </c>
      <c r="F29" s="121"/>
      <c r="G29" s="136">
        <v>18</v>
      </c>
      <c r="H29" s="128"/>
      <c r="L29" s="106" t="s">
        <v>147</v>
      </c>
      <c r="M29" s="129">
        <v>32142</v>
      </c>
      <c r="N29" s="129">
        <v>77409</v>
      </c>
      <c r="Q29" s="106">
        <f>SUM(N29-M29)</f>
        <v>45267</v>
      </c>
      <c r="R29" s="121" t="e">
        <f>SUM(Q29/Q10)</f>
        <v>#DIV/0!</v>
      </c>
    </row>
    <row r="30" spans="1:18">
      <c r="A30" s="40" t="str">
        <f>Wichtige_daten!C22</f>
        <v>FDP</v>
      </c>
      <c r="B30" s="41">
        <f>Wichtige_daten!A22</f>
        <v>19</v>
      </c>
      <c r="C30" s="41" t="str">
        <f>Wichtige_daten!B22</f>
        <v>Borel, Eugène</v>
      </c>
      <c r="D30" s="106">
        <f>Wichtige_daten!K22</f>
        <v>1095</v>
      </c>
      <c r="F30" s="121"/>
      <c r="G30" s="136">
        <v>19</v>
      </c>
      <c r="H30" s="128"/>
      <c r="L30" s="106" t="s">
        <v>233</v>
      </c>
      <c r="M30" s="106" t="s">
        <v>470</v>
      </c>
      <c r="N30" s="106" t="s">
        <v>470</v>
      </c>
      <c r="Q30" s="106" t="s">
        <v>470</v>
      </c>
      <c r="R30" s="121">
        <v>1</v>
      </c>
    </row>
    <row r="31" spans="1:18">
      <c r="A31" s="40" t="str">
        <f>Wichtige_daten!C23</f>
        <v>FDP</v>
      </c>
      <c r="B31" s="41">
        <f>Wichtige_daten!A23</f>
        <v>20</v>
      </c>
      <c r="C31" s="41" t="str">
        <f>Wichtige_daten!B23</f>
        <v>Heer, Joachim</v>
      </c>
      <c r="D31" s="106">
        <f>Wichtige_daten!K23</f>
        <v>1093</v>
      </c>
      <c r="F31" s="121"/>
      <c r="G31" s="136">
        <v>20</v>
      </c>
      <c r="H31" s="128"/>
      <c r="L31" s="106" t="s">
        <v>614</v>
      </c>
      <c r="M31" s="63">
        <v>14610</v>
      </c>
      <c r="N31" s="64">
        <v>18293</v>
      </c>
      <c r="O31" s="63">
        <v>20454</v>
      </c>
      <c r="P31" s="129">
        <v>40885</v>
      </c>
      <c r="Q31" s="106">
        <f>SUM(P31-O31)+(N31-M31)</f>
        <v>24114</v>
      </c>
      <c r="R31" s="121" t="e">
        <f>SUM(Q31/Q10)</f>
        <v>#DIV/0!</v>
      </c>
    </row>
    <row r="32" spans="1:18">
      <c r="A32" s="40" t="str">
        <f>Wichtige_daten!C24</f>
        <v>FDP</v>
      </c>
      <c r="B32" s="41">
        <f>Wichtige_daten!A24</f>
        <v>21</v>
      </c>
      <c r="C32" s="41" t="str">
        <f>Wichtige_daten!B24</f>
        <v>Anderwert, Fridolin</v>
      </c>
      <c r="D32" s="106">
        <f>Wichtige_daten!K24</f>
        <v>1821</v>
      </c>
      <c r="F32" s="121"/>
      <c r="G32" s="136">
        <v>21</v>
      </c>
      <c r="H32" s="128"/>
      <c r="L32" s="106" t="s">
        <v>261</v>
      </c>
      <c r="M32" s="129">
        <v>9477</v>
      </c>
      <c r="N32" s="129">
        <v>40885</v>
      </c>
      <c r="O32" s="106">
        <f>SUM(N32-M32)</f>
        <v>31408</v>
      </c>
      <c r="P32" s="106">
        <v>194</v>
      </c>
      <c r="Q32" s="106">
        <f>SUM(O32-P32)</f>
        <v>31214</v>
      </c>
      <c r="R32" s="121" t="e">
        <f>SUM(Q32/Q10)</f>
        <v>#DIV/0!</v>
      </c>
    </row>
    <row r="33" spans="1:18">
      <c r="A33" s="40" t="str">
        <f>Wichtige_daten!C25</f>
        <v>FDP</v>
      </c>
      <c r="B33" s="41">
        <f>Wichtige_daten!A25</f>
        <v>22</v>
      </c>
      <c r="C33" s="41" t="str">
        <f>Wichtige_daten!B25</f>
        <v>Hammer, Bernhard</v>
      </c>
      <c r="D33" s="106">
        <f>Wichtige_daten!K25</f>
        <v>5479</v>
      </c>
      <c r="F33" s="121"/>
      <c r="G33" s="136">
        <v>22</v>
      </c>
      <c r="H33" s="128"/>
      <c r="L33" s="106" t="s">
        <v>895</v>
      </c>
      <c r="Q33" s="106">
        <f>SUM(E85)</f>
        <v>919</v>
      </c>
      <c r="R33" s="121" t="e">
        <f>SUM(Q33/Q10)</f>
        <v>#DIV/0!</v>
      </c>
    </row>
    <row r="34" spans="1:18">
      <c r="A34" s="40" t="str">
        <f>Wichtige_daten!C26</f>
        <v>FDP</v>
      </c>
      <c r="B34" s="41">
        <f>Wichtige_daten!A26</f>
        <v>23</v>
      </c>
      <c r="C34" s="41" t="str">
        <f>Wichtige_daten!B26</f>
        <v>Droz, Numa</v>
      </c>
      <c r="D34" s="106">
        <f>Wichtige_daten!K26</f>
        <v>6210</v>
      </c>
      <c r="F34" s="121"/>
      <c r="G34" s="136">
        <v>23</v>
      </c>
      <c r="H34" s="128"/>
    </row>
    <row r="35" spans="1:18">
      <c r="A35" s="40" t="str">
        <f>Wichtige_daten!C27</f>
        <v>FDP</v>
      </c>
      <c r="B35" s="41">
        <f>Wichtige_daten!A27</f>
        <v>24</v>
      </c>
      <c r="C35" s="41" t="str">
        <f>Wichtige_daten!B27</f>
        <v>Bavier, Simeon</v>
      </c>
      <c r="D35" s="106">
        <f>Wichtige_daten!K27</f>
        <v>1469</v>
      </c>
      <c r="F35" s="121"/>
      <c r="G35" s="136">
        <v>24</v>
      </c>
      <c r="H35" s="128"/>
    </row>
    <row r="36" spans="1:18">
      <c r="A36" s="40" t="str">
        <f>Wichtige_daten!C28</f>
        <v>FDP</v>
      </c>
      <c r="B36" s="41">
        <f>Wichtige_daten!A28</f>
        <v>25</v>
      </c>
      <c r="C36" s="41" t="str">
        <f>Wichtige_daten!B28</f>
        <v>Hertenstein, Wilhelm</v>
      </c>
      <c r="D36" s="106">
        <f>Wichtige_daten!K28</f>
        <v>3540</v>
      </c>
      <c r="F36" s="121"/>
      <c r="G36" s="136">
        <v>25</v>
      </c>
      <c r="H36" s="128"/>
    </row>
    <row r="37" spans="1:18">
      <c r="A37" s="40" t="str">
        <f>Wichtige_daten!C29</f>
        <v>FDP</v>
      </c>
      <c r="B37" s="41">
        <f>Wichtige_daten!A29</f>
        <v>26</v>
      </c>
      <c r="C37" s="41" t="str">
        <f>Wichtige_daten!B29</f>
        <v>Ruchonnet, Louis</v>
      </c>
      <c r="D37" s="106">
        <f>Wichtige_daten!K29</f>
        <v>4579</v>
      </c>
      <c r="F37" s="121"/>
      <c r="G37" s="136">
        <v>26</v>
      </c>
      <c r="H37" s="128"/>
    </row>
    <row r="38" spans="1:18">
      <c r="A38" s="40" t="str">
        <f>Wichtige_daten!C30</f>
        <v>FDP</v>
      </c>
      <c r="B38" s="41">
        <f>Wichtige_daten!A30</f>
        <v>27</v>
      </c>
      <c r="C38" s="41" t="str">
        <f>Wichtige_daten!B30</f>
        <v>Deucher, Adolf</v>
      </c>
      <c r="D38" s="106">
        <f>Wichtige_daten!K30</f>
        <v>10672</v>
      </c>
      <c r="F38" s="121"/>
      <c r="G38" s="136">
        <v>27</v>
      </c>
      <c r="H38" s="128"/>
    </row>
    <row r="39" spans="1:18">
      <c r="A39" s="40" t="str">
        <f>Wichtige_daten!C31</f>
        <v>FDP</v>
      </c>
      <c r="B39" s="41">
        <f>Wichtige_daten!A31</f>
        <v>28</v>
      </c>
      <c r="C39" s="41" t="str">
        <f>Wichtige_daten!B31</f>
        <v>Hauser, Walter</v>
      </c>
      <c r="D39" s="106">
        <f>Wichtige_daten!K31</f>
        <v>5062</v>
      </c>
      <c r="F39" s="121"/>
      <c r="G39" s="136">
        <v>28</v>
      </c>
      <c r="H39" s="128"/>
    </row>
    <row r="40" spans="1:18">
      <c r="A40" s="40" t="str">
        <f>Wichtige_daten!C32</f>
        <v>FDP</v>
      </c>
      <c r="B40" s="41">
        <f>Wichtige_daten!A32</f>
        <v>29</v>
      </c>
      <c r="C40" s="41" t="str">
        <f>Wichtige_daten!B32</f>
        <v>Frey, Emil</v>
      </c>
      <c r="D40" s="106">
        <f>Wichtige_daten!K32</f>
        <v>2282</v>
      </c>
      <c r="F40" s="121"/>
      <c r="G40" s="136">
        <v>29</v>
      </c>
      <c r="H40" s="128"/>
    </row>
    <row r="41" spans="1:18">
      <c r="A41" s="40" t="str">
        <f>Wichtige_daten!C34</f>
        <v>FDP</v>
      </c>
      <c r="B41" s="41">
        <f>Wichtige_daten!A34</f>
        <v>31</v>
      </c>
      <c r="C41" s="41" t="str">
        <f>Wichtige_daten!B34</f>
        <v>Lachenal, Adrien</v>
      </c>
      <c r="D41" s="106">
        <f>Wichtige_daten!K34</f>
        <v>2556</v>
      </c>
      <c r="F41" s="121"/>
      <c r="G41" s="136">
        <v>30</v>
      </c>
      <c r="H41" s="128"/>
    </row>
    <row r="42" spans="1:18">
      <c r="A42" s="40" t="str">
        <f>Wichtige_daten!C35</f>
        <v>FDP</v>
      </c>
      <c r="B42" s="41">
        <f>Wichtige_daten!A35</f>
        <v>32</v>
      </c>
      <c r="C42" s="41" t="str">
        <f>Wichtige_daten!B35</f>
        <v>Ruffy, Eugène</v>
      </c>
      <c r="D42" s="106">
        <f>Wichtige_daten!K35</f>
        <v>2148</v>
      </c>
      <c r="F42" s="121"/>
      <c r="G42" s="136">
        <v>31</v>
      </c>
      <c r="H42" s="128"/>
    </row>
    <row r="43" spans="1:18">
      <c r="A43" s="40" t="str">
        <f>Wichtige_daten!C36</f>
        <v>FDP</v>
      </c>
      <c r="B43" s="41">
        <f>Wichtige_daten!A36</f>
        <v>33</v>
      </c>
      <c r="C43" s="41" t="str">
        <f>Wichtige_daten!B36</f>
        <v>Müller, Eduard</v>
      </c>
      <c r="D43" s="106">
        <f>Wichtige_daten!K36</f>
        <v>8852</v>
      </c>
      <c r="F43" s="121"/>
      <c r="G43" s="136">
        <v>32</v>
      </c>
      <c r="H43" s="128"/>
    </row>
    <row r="44" spans="1:18">
      <c r="A44" s="40" t="str">
        <f>Wichtige_daten!C37</f>
        <v>FDP</v>
      </c>
      <c r="B44" s="41">
        <f>Wichtige_daten!A37</f>
        <v>34</v>
      </c>
      <c r="C44" s="41" t="str">
        <f>Wichtige_daten!B37</f>
        <v>Brenner, Ernst</v>
      </c>
      <c r="D44" s="106">
        <f>Wichtige_daten!K37</f>
        <v>5093</v>
      </c>
      <c r="F44" s="121"/>
      <c r="G44" s="136">
        <v>33</v>
      </c>
      <c r="H44" s="128"/>
    </row>
    <row r="45" spans="1:18">
      <c r="A45" s="40" t="str">
        <f>Wichtige_daten!C38</f>
        <v>FDP</v>
      </c>
      <c r="B45" s="41">
        <f>Wichtige_daten!A38</f>
        <v>35</v>
      </c>
      <c r="C45" s="41" t="str">
        <f>Wichtige_daten!B38</f>
        <v>Comtesse, Robert</v>
      </c>
      <c r="D45" s="106">
        <f>Wichtige_daten!K38</f>
        <v>4447</v>
      </c>
      <c r="F45" s="121"/>
      <c r="G45" s="136">
        <v>34</v>
      </c>
      <c r="H45" s="128"/>
    </row>
    <row r="46" spans="1:18">
      <c r="A46" s="40" t="str">
        <f>Wichtige_daten!C39</f>
        <v>FDP</v>
      </c>
      <c r="B46" s="41">
        <f>Wichtige_daten!A39</f>
        <v>36</v>
      </c>
      <c r="C46" s="41" t="str">
        <f>Wichtige_daten!B39</f>
        <v>Ruchet, Marc-Emile</v>
      </c>
      <c r="D46" s="106">
        <f>Wichtige_daten!K39</f>
        <v>4596</v>
      </c>
      <c r="F46" s="121"/>
      <c r="G46" s="136">
        <v>35</v>
      </c>
      <c r="H46" s="128"/>
    </row>
    <row r="47" spans="1:18">
      <c r="A47" s="40" t="str">
        <f>Wichtige_daten!C40</f>
        <v>FDP</v>
      </c>
      <c r="B47" s="41">
        <f>Wichtige_daten!A40</f>
        <v>37</v>
      </c>
      <c r="C47" s="41" t="str">
        <f>Wichtige_daten!B40</f>
        <v>Forrer, Ludwig</v>
      </c>
      <c r="D47" s="106">
        <f>Wichtige_daten!K40</f>
        <v>5500</v>
      </c>
      <c r="F47" s="121"/>
      <c r="G47" s="136">
        <v>36</v>
      </c>
      <c r="H47" s="128"/>
    </row>
    <row r="48" spans="1:18">
      <c r="A48" s="40" t="str">
        <f>Wichtige_daten!$C$42</f>
        <v>FDP</v>
      </c>
      <c r="B48" s="41">
        <f>Wichtige_daten!A42</f>
        <v>39</v>
      </c>
      <c r="C48" s="41" t="str">
        <f>Wichtige_daten!B42</f>
        <v>Hoffmann, Arthur</v>
      </c>
      <c r="D48" s="106">
        <f>Wichtige_daten!$K$42</f>
        <v>2235</v>
      </c>
      <c r="F48" s="121"/>
      <c r="G48" s="136">
        <v>37</v>
      </c>
      <c r="H48" s="128"/>
    </row>
    <row r="49" spans="1:8">
      <c r="A49" s="40" t="str">
        <f>Wichtige_daten!C44</f>
        <v>FDP</v>
      </c>
      <c r="B49" s="41">
        <f>Wichtige_daten!A44</f>
        <v>41</v>
      </c>
      <c r="C49" s="41" t="str">
        <f>Wichtige_daten!B44</f>
        <v>Perrier, Louis</v>
      </c>
      <c r="D49" s="106">
        <f>Wichtige_daten!K44</f>
        <v>431</v>
      </c>
      <c r="F49" s="121"/>
      <c r="G49" s="136">
        <v>38</v>
      </c>
      <c r="H49" s="128"/>
    </row>
    <row r="50" spans="1:8">
      <c r="A50" s="40" t="str">
        <f>Wichtige_daten!C45</f>
        <v>FDP</v>
      </c>
      <c r="B50" s="41">
        <f>Wichtige_daten!A45</f>
        <v>42</v>
      </c>
      <c r="C50" s="41" t="str">
        <f>Wichtige_daten!B45</f>
        <v>Decoppet, Camille</v>
      </c>
      <c r="D50" s="106">
        <f>Wichtige_daten!K45</f>
        <v>2724</v>
      </c>
      <c r="F50" s="121"/>
      <c r="G50" s="136">
        <v>39</v>
      </c>
      <c r="H50" s="128"/>
    </row>
    <row r="51" spans="1:8">
      <c r="A51" s="40" t="str">
        <f>Wichtige_daten!C46</f>
        <v>FDP</v>
      </c>
      <c r="B51" s="41">
        <f>Wichtige_daten!A46</f>
        <v>43</v>
      </c>
      <c r="C51" s="41" t="str">
        <f>Wichtige_daten!B46</f>
        <v>Schulthess, Edmund</v>
      </c>
      <c r="D51" s="106">
        <f>Wichtige_daten!K46</f>
        <v>8308</v>
      </c>
      <c r="F51" s="121"/>
      <c r="G51" s="136">
        <v>40</v>
      </c>
      <c r="H51" s="128"/>
    </row>
    <row r="52" spans="1:8">
      <c r="A52" s="40" t="str">
        <f>Wichtige_daten!C47</f>
        <v>FDP</v>
      </c>
      <c r="B52" s="41">
        <f>Wichtige_daten!A47</f>
        <v>44</v>
      </c>
      <c r="C52" s="41" t="str">
        <f>Wichtige_daten!B47</f>
        <v>Calonder, Felix-Louis</v>
      </c>
      <c r="D52" s="106">
        <f>Wichtige_daten!K47</f>
        <v>2398</v>
      </c>
      <c r="F52" s="121"/>
      <c r="G52" s="136">
        <v>41</v>
      </c>
      <c r="H52" s="128"/>
    </row>
    <row r="53" spans="1:8">
      <c r="A53" s="40" t="str">
        <f>Wichtige_daten!C49</f>
        <v>FDP</v>
      </c>
      <c r="B53" s="41">
        <f>Wichtige_daten!A49</f>
        <v>46</v>
      </c>
      <c r="C53" s="41" t="str">
        <f>Wichtige_daten!B49</f>
        <v>Haab, Robert</v>
      </c>
      <c r="D53" s="106">
        <f>Wichtige_daten!K49</f>
        <v>4368</v>
      </c>
      <c r="F53" s="121"/>
      <c r="G53" s="136">
        <v>42</v>
      </c>
      <c r="H53" s="128"/>
    </row>
    <row r="54" spans="1:8">
      <c r="A54" s="40" t="str">
        <f>Wichtige_daten!C50</f>
        <v>FDP</v>
      </c>
      <c r="B54" s="41">
        <f>Wichtige_daten!A50</f>
        <v>47</v>
      </c>
      <c r="C54" s="41" t="str">
        <f>Wichtige_daten!B50</f>
        <v>Scheurer, Karl</v>
      </c>
      <c r="D54" s="106">
        <f>Wichtige_daten!K50</f>
        <v>3602</v>
      </c>
      <c r="F54" s="121"/>
      <c r="G54" s="136">
        <v>43</v>
      </c>
      <c r="H54" s="128"/>
    </row>
    <row r="55" spans="1:8">
      <c r="A55" s="40" t="str">
        <f>Wichtige_daten!C51</f>
        <v>FDP</v>
      </c>
      <c r="B55" s="41">
        <f>Wichtige_daten!A51</f>
        <v>48</v>
      </c>
      <c r="C55" s="41" t="str">
        <f>Wichtige_daten!B51</f>
        <v>Chuard, Ernest</v>
      </c>
      <c r="D55" s="106">
        <f>Wichtige_daten!K51</f>
        <v>3288</v>
      </c>
      <c r="F55" s="121"/>
      <c r="G55" s="136">
        <v>44</v>
      </c>
      <c r="H55" s="128"/>
    </row>
    <row r="56" spans="1:8">
      <c r="A56" s="40" t="str">
        <f>Wichtige_daten!C53</f>
        <v>FDP</v>
      </c>
      <c r="B56" s="41">
        <f>Wichtige_daten!A53</f>
        <v>50</v>
      </c>
      <c r="C56" s="41" t="str">
        <f>Wichtige_daten!B53</f>
        <v>Häberlin, Heinrich</v>
      </c>
      <c r="D56" s="106">
        <f>Wichtige_daten!K53</f>
        <v>5142</v>
      </c>
      <c r="F56" s="121"/>
      <c r="G56" s="136">
        <v>45</v>
      </c>
      <c r="H56" s="128"/>
    </row>
    <row r="57" spans="1:8">
      <c r="A57" s="40" t="str">
        <f>Wichtige_daten!C54</f>
        <v>FDP</v>
      </c>
      <c r="B57" s="41">
        <f>Wichtige_daten!A54</f>
        <v>51</v>
      </c>
      <c r="C57" s="41" t="str">
        <f>Wichtige_daten!B54</f>
        <v>Pilet-Golaz, Marcel</v>
      </c>
      <c r="D57" s="106">
        <f>Wichtige_daten!K54</f>
        <v>5844</v>
      </c>
      <c r="F57" s="121"/>
      <c r="G57" s="136">
        <v>46</v>
      </c>
      <c r="H57" s="128"/>
    </row>
    <row r="58" spans="1:8">
      <c r="A58" s="40" t="str">
        <f>Wichtige_daten!C56</f>
        <v>FDP</v>
      </c>
      <c r="B58" s="41">
        <f>Wichtige_daten!A56</f>
        <v>53</v>
      </c>
      <c r="C58" s="41" t="str">
        <f>Wichtige_daten!B56</f>
        <v>Meyer, Albert</v>
      </c>
      <c r="D58" s="106">
        <f>Wichtige_daten!K56</f>
        <v>3287</v>
      </c>
      <c r="F58" s="121"/>
      <c r="G58" s="136">
        <v>47</v>
      </c>
      <c r="H58" s="128"/>
    </row>
    <row r="59" spans="1:8">
      <c r="A59" s="40" t="str">
        <f>Wichtige_daten!C57</f>
        <v>FDP</v>
      </c>
      <c r="B59" s="41">
        <f>Wichtige_daten!A57</f>
        <v>54</v>
      </c>
      <c r="C59" s="41" t="str">
        <f>Wichtige_daten!B57</f>
        <v>Baumann, Johannes</v>
      </c>
      <c r="D59" s="106">
        <f>Wichtige_daten!K57</f>
        <v>2477</v>
      </c>
      <c r="F59" s="121"/>
      <c r="G59" s="136">
        <v>48</v>
      </c>
      <c r="H59" s="128"/>
    </row>
    <row r="60" spans="1:8">
      <c r="A60" s="40" t="str">
        <f>Wichtige_daten!C59</f>
        <v>FDP</v>
      </c>
      <c r="B60" s="41">
        <f>Wichtige_daten!A59</f>
        <v>56</v>
      </c>
      <c r="C60" s="41" t="str">
        <f>Wichtige_daten!B59</f>
        <v>Obrecht, Hermann</v>
      </c>
      <c r="D60" s="106">
        <f>Wichtige_daten!K59</f>
        <v>1934</v>
      </c>
      <c r="F60" s="121"/>
      <c r="G60" s="136">
        <v>49</v>
      </c>
      <c r="H60" s="128"/>
    </row>
    <row r="61" spans="1:8">
      <c r="A61" s="40" t="str">
        <f>Wichtige_daten!C60</f>
        <v>FDP</v>
      </c>
      <c r="B61" s="41">
        <f>Wichtige_daten!A60</f>
        <v>57</v>
      </c>
      <c r="C61" s="41" t="str">
        <f>Wichtige_daten!B60</f>
        <v>Wetter, Ernst</v>
      </c>
      <c r="D61" s="106">
        <f>Wichtige_daten!K60</f>
        <v>1826</v>
      </c>
      <c r="F61" s="121"/>
      <c r="G61" s="136">
        <v>50</v>
      </c>
      <c r="H61" s="128"/>
    </row>
    <row r="62" spans="1:8">
      <c r="A62" s="40" t="str">
        <f>Wichtige_daten!$C$62</f>
        <v>FDP</v>
      </c>
      <c r="B62" s="41">
        <f>Wichtige_daten!A62</f>
        <v>59</v>
      </c>
      <c r="C62" s="41" t="str">
        <f>Wichtige_daten!B62</f>
        <v>Stampfli, Walther</v>
      </c>
      <c r="D62" s="106">
        <f>Wichtige_daten!$K$62</f>
        <v>2709</v>
      </c>
      <c r="F62" s="121"/>
      <c r="G62" s="136">
        <v>51</v>
      </c>
      <c r="H62" s="128"/>
    </row>
    <row r="63" spans="1:8">
      <c r="A63" s="40" t="str">
        <f>Wichtige_daten!$C$64</f>
        <v>FDP</v>
      </c>
      <c r="B63" s="41">
        <f>Wichtige_daten!A64</f>
        <v>61</v>
      </c>
      <c r="C63" s="41" t="str">
        <f>Wichtige_daten!B64</f>
        <v>Kobelt, Karl</v>
      </c>
      <c r="D63" s="106">
        <f>Wichtige_daten!$K$64</f>
        <v>5113</v>
      </c>
      <c r="F63" s="121"/>
      <c r="G63" s="136">
        <v>52</v>
      </c>
      <c r="H63" s="128"/>
    </row>
    <row r="64" spans="1:8">
      <c r="A64" s="40" t="str">
        <f>Wichtige_daten!C66</f>
        <v>FDP</v>
      </c>
      <c r="B64" s="41">
        <f>Wichtige_daten!A66</f>
        <v>63</v>
      </c>
      <c r="C64" s="41" t="str">
        <f>Wichtige_daten!B66</f>
        <v>Petitpierre, Max</v>
      </c>
      <c r="D64" s="106">
        <f>Wichtige_daten!K66</f>
        <v>6025</v>
      </c>
      <c r="F64" s="121"/>
      <c r="G64" s="136">
        <v>53</v>
      </c>
      <c r="H64" s="128"/>
    </row>
    <row r="65" spans="1:8">
      <c r="A65" s="40" t="str">
        <f>Wichtige_daten!C67</f>
        <v>FDP</v>
      </c>
      <c r="B65" s="41">
        <f>Wichtige_daten!A67</f>
        <v>64</v>
      </c>
      <c r="C65" s="41" t="str">
        <f>Wichtige_daten!B67</f>
        <v>Rubattel, Rodolphe</v>
      </c>
      <c r="D65" s="106">
        <f>Wichtige_daten!K67</f>
        <v>2557</v>
      </c>
      <c r="F65" s="121"/>
      <c r="G65" s="136">
        <v>54</v>
      </c>
      <c r="H65" s="128"/>
    </row>
    <row r="66" spans="1:8">
      <c r="A66" s="40" t="str">
        <f>Wichtige_daten!$C$71</f>
        <v>FDP</v>
      </c>
      <c r="B66" s="41">
        <f>Wichtige_daten!A71</f>
        <v>68</v>
      </c>
      <c r="C66" s="41" t="str">
        <f>Wichtige_daten!B71</f>
        <v>Streuli, Hans</v>
      </c>
      <c r="D66" s="106">
        <f>Wichtige_daten!$K$71</f>
        <v>2160</v>
      </c>
      <c r="F66" s="121"/>
      <c r="G66" s="136">
        <v>55</v>
      </c>
      <c r="H66" s="128"/>
    </row>
    <row r="67" spans="1:8">
      <c r="A67" s="40" t="str">
        <f>Wichtige_daten!$C$73</f>
        <v>FDP</v>
      </c>
      <c r="B67" s="41">
        <f>Wichtige_daten!A73</f>
        <v>70</v>
      </c>
      <c r="C67" s="41" t="str">
        <f>Wichtige_daten!B73</f>
        <v>Chaudet, Paul</v>
      </c>
      <c r="D67" s="106">
        <f>Wichtige_daten!$K$73</f>
        <v>4350</v>
      </c>
      <c r="F67" s="121"/>
      <c r="G67" s="136">
        <v>56</v>
      </c>
      <c r="H67" s="128"/>
    </row>
    <row r="68" spans="1:8">
      <c r="A68" s="40" t="str">
        <f>Wichtige_daten!$C$80</f>
        <v>FDP</v>
      </c>
      <c r="B68" s="41">
        <f>Wichtige_daten!A80</f>
        <v>77</v>
      </c>
      <c r="C68" s="41" t="str">
        <f>Wichtige_daten!B80</f>
        <v>Schaffner, Hans</v>
      </c>
      <c r="D68" s="106">
        <f>Wichtige_daten!$K$80</f>
        <v>3106</v>
      </c>
      <c r="F68" s="121"/>
      <c r="G68" s="136">
        <v>57</v>
      </c>
      <c r="H68" s="128"/>
    </row>
    <row r="69" spans="1:8">
      <c r="A69" s="40" t="str">
        <f>Wichtige_daten!$C$83</f>
        <v>FDP</v>
      </c>
      <c r="B69" s="41">
        <f>Wichtige_daten!A83</f>
        <v>80</v>
      </c>
      <c r="C69" s="41" t="str">
        <f>Wichtige_daten!B83</f>
        <v>Celio, Nello</v>
      </c>
      <c r="D69" s="106">
        <f>Wichtige_daten!$K$83</f>
        <v>2575</v>
      </c>
      <c r="F69" s="121"/>
      <c r="G69" s="136">
        <v>58</v>
      </c>
      <c r="H69" s="128"/>
    </row>
    <row r="70" spans="1:8">
      <c r="A70" s="40" t="str">
        <f>Wichtige_daten!$C$85</f>
        <v>FDP</v>
      </c>
      <c r="B70" s="41">
        <f>Wichtige_daten!A85</f>
        <v>82</v>
      </c>
      <c r="C70" s="41" t="str">
        <f>Wichtige_daten!B85</f>
        <v>Brugger, Ernst</v>
      </c>
      <c r="D70" s="106">
        <f>Wichtige_daten!$K$85</f>
        <v>2953</v>
      </c>
      <c r="F70" s="121"/>
      <c r="G70" s="136">
        <v>59</v>
      </c>
      <c r="H70" s="128"/>
    </row>
    <row r="71" spans="1:8">
      <c r="A71" s="40" t="str">
        <f>Wichtige_daten!C89</f>
        <v>FDP</v>
      </c>
      <c r="B71" s="41">
        <f>Wichtige_daten!A89</f>
        <v>86</v>
      </c>
      <c r="C71" s="41" t="str">
        <f>Wichtige_daten!B89</f>
        <v>Chevallaz, Georges-André</v>
      </c>
      <c r="D71" s="106">
        <f>Wichtige_daten!$K$89</f>
        <v>3652</v>
      </c>
      <c r="F71" s="121"/>
      <c r="G71" s="136">
        <v>60</v>
      </c>
      <c r="H71" s="128"/>
    </row>
    <row r="72" spans="1:8">
      <c r="A72" s="40" t="str">
        <f>Wichtige_daten!C90</f>
        <v>FDP</v>
      </c>
      <c r="B72" s="41">
        <f>Wichtige_daten!A90</f>
        <v>87</v>
      </c>
      <c r="C72" s="41" t="str">
        <f>Wichtige_daten!B90</f>
        <v>Honegger, Fritz</v>
      </c>
      <c r="D72" s="106">
        <f>Wichtige_daten!$K$90</f>
        <v>1795</v>
      </c>
      <c r="F72" s="121"/>
      <c r="G72" s="136">
        <v>61</v>
      </c>
      <c r="H72" s="128"/>
    </row>
    <row r="73" spans="1:8">
      <c r="A73" s="40" t="str">
        <f>Wichtige_daten!$C$94</f>
        <v>FDP</v>
      </c>
      <c r="B73" s="41">
        <f>Wichtige_daten!A94</f>
        <v>91</v>
      </c>
      <c r="C73" s="41" t="str">
        <f>Wichtige_daten!B94</f>
        <v>Friedrich, Rudolf</v>
      </c>
      <c r="D73" s="106">
        <f>Wichtige_daten!$K$94</f>
        <v>659</v>
      </c>
      <c r="F73" s="121"/>
      <c r="G73" s="136">
        <v>62</v>
      </c>
      <c r="H73" s="128"/>
    </row>
    <row r="74" spans="1:8">
      <c r="A74" s="40" t="str">
        <f>Wichtige_daten!C96</f>
        <v>FDP</v>
      </c>
      <c r="B74" s="41">
        <f>Wichtige_daten!A96</f>
        <v>93</v>
      </c>
      <c r="C74" s="41" t="str">
        <f>Wichtige_daten!B96</f>
        <v>Delamuraz, Jean-Pascal</v>
      </c>
      <c r="D74" s="106">
        <f>Wichtige_daten!$K$96</f>
        <v>5204</v>
      </c>
      <c r="F74" s="121"/>
      <c r="G74" s="136">
        <v>63</v>
      </c>
      <c r="H74" s="128"/>
    </row>
    <row r="75" spans="1:8">
      <c r="A75" s="40" t="str">
        <f>Wichtige_daten!C97</f>
        <v>FDP</v>
      </c>
      <c r="B75" s="41">
        <f>Wichtige_daten!A97</f>
        <v>94</v>
      </c>
      <c r="C75" s="41" t="str">
        <f>Wichtige_daten!B97</f>
        <v>Kopp, Elisabeth</v>
      </c>
      <c r="D75" s="106">
        <f>Wichtige_daten!$K$97</f>
        <v>1545</v>
      </c>
      <c r="F75" s="121"/>
      <c r="G75" s="136">
        <v>64</v>
      </c>
      <c r="H75" s="128"/>
    </row>
    <row r="76" spans="1:8">
      <c r="A76" s="40" t="str">
        <f>Wichtige_daten!$C$102</f>
        <v>FDP</v>
      </c>
      <c r="B76" s="41">
        <f>Wichtige_daten!A102</f>
        <v>99</v>
      </c>
      <c r="C76" s="41" t="str">
        <f>Wichtige_daten!B102</f>
        <v>Villiger, Kaspar</v>
      </c>
      <c r="D76" s="106">
        <f>Wichtige_daten!$K$102</f>
        <v>5447</v>
      </c>
      <c r="F76" s="121"/>
      <c r="G76" s="136">
        <v>65</v>
      </c>
      <c r="H76" s="128"/>
    </row>
    <row r="77" spans="1:8">
      <c r="A77" s="40" t="str">
        <f>Wichtige_daten!$C$105</f>
        <v>FDP</v>
      </c>
      <c r="B77" s="41">
        <f>Wichtige_daten!A105</f>
        <v>102</v>
      </c>
      <c r="C77" s="41" t="str">
        <f>Wichtige_daten!B105</f>
        <v>Couchepin, Pascal</v>
      </c>
      <c r="D77" s="106">
        <f>Wichtige_daten!$K$105</f>
        <v>4233</v>
      </c>
      <c r="F77" s="121"/>
      <c r="G77" s="136">
        <v>66</v>
      </c>
      <c r="H77" s="128"/>
    </row>
    <row r="78" spans="1:8">
      <c r="A78" s="40" t="str">
        <f>Wichtige_daten!$C$111</f>
        <v>FDP</v>
      </c>
      <c r="B78" s="41">
        <f>Wichtige_daten!A111</f>
        <v>108</v>
      </c>
      <c r="C78" s="41" t="str">
        <f>Wichtige_daten!B111</f>
        <v>Merz, Hans-Rudolf</v>
      </c>
      <c r="D78" s="106">
        <f>Wichtige_daten!$K$111</f>
        <v>2496</v>
      </c>
      <c r="F78" s="121"/>
      <c r="G78" s="136">
        <v>67</v>
      </c>
      <c r="H78" s="128"/>
    </row>
    <row r="79" spans="1:8">
      <c r="A79" s="40" t="str">
        <f>Wichtige_daten!$C$115</f>
        <v>FDP</v>
      </c>
      <c r="B79" s="41">
        <f>Wichtige_daten!A115</f>
        <v>112</v>
      </c>
      <c r="C79" s="41" t="str">
        <f>Wichtige_daten!B115</f>
        <v>Burkhalter, Didier</v>
      </c>
      <c r="D79" s="106">
        <f>Wichtige_daten!$K$115</f>
        <v>2922</v>
      </c>
      <c r="F79" s="121"/>
      <c r="G79" s="136">
        <v>68</v>
      </c>
      <c r="H79" s="128"/>
    </row>
    <row r="80" spans="1:8" ht="16" thickBot="1">
      <c r="A80" s="40" t="str">
        <f>Wichtige_daten!$C$117</f>
        <v>FDP</v>
      </c>
      <c r="B80" s="41">
        <f>Wichtige_daten!A117</f>
        <v>114</v>
      </c>
      <c r="C80" s="41" t="str">
        <f>Wichtige_daten!B117</f>
        <v>Schneider-Amman, Johann N.</v>
      </c>
      <c r="D80" s="106">
        <f>Wichtige_daten!$K$117</f>
        <v>2983</v>
      </c>
      <c r="F80" s="121"/>
      <c r="G80" s="136">
        <v>69</v>
      </c>
      <c r="H80" s="128"/>
    </row>
    <row r="81" spans="1:9" ht="16" thickBot="1">
      <c r="A81" s="137"/>
      <c r="B81" s="138"/>
      <c r="C81" s="139"/>
      <c r="D81" s="140" t="s">
        <v>942</v>
      </c>
      <c r="E81" s="131">
        <f>SUM(D12:D80)</f>
        <v>268489</v>
      </c>
      <c r="F81" s="132">
        <f>SUM(E81/E141)</f>
        <v>0.61561125709071063</v>
      </c>
      <c r="G81" s="133">
        <v>69</v>
      </c>
      <c r="H81" s="134">
        <f>SUM(G81/G146)</f>
        <v>0.6</v>
      </c>
    </row>
    <row r="82" spans="1:9" ht="16" thickBot="1">
      <c r="A82" s="41"/>
      <c r="B82" s="41"/>
      <c r="C82" s="41"/>
      <c r="F82" s="121"/>
      <c r="G82" s="121"/>
      <c r="H82" s="121"/>
    </row>
    <row r="83" spans="1:9">
      <c r="A83" s="122" t="s">
        <v>925</v>
      </c>
      <c r="B83" s="141"/>
      <c r="C83" s="141"/>
      <c r="D83" s="124"/>
      <c r="E83" s="124"/>
      <c r="F83" s="125"/>
      <c r="G83" s="125"/>
      <c r="H83" s="126"/>
    </row>
    <row r="84" spans="1:9" ht="16" thickBot="1">
      <c r="A84" s="40" t="str">
        <f>Wichtige_daten!$C$48</f>
        <v>LPS</v>
      </c>
      <c r="B84" s="41">
        <f>Wichtige_daten!A48</f>
        <v>45</v>
      </c>
      <c r="C84" s="41" t="str">
        <f>Wichtige_daten!B48</f>
        <v>Ador, Gustave</v>
      </c>
      <c r="D84" s="106">
        <f>Wichtige_daten!$K$48</f>
        <v>919</v>
      </c>
      <c r="F84" s="121"/>
      <c r="G84" s="136">
        <v>1</v>
      </c>
      <c r="H84" s="128"/>
      <c r="I84" s="106">
        <f>SUM(D84/L4)</f>
        <v>1.524931552310628E-2</v>
      </c>
    </row>
    <row r="85" spans="1:9" ht="16" thickBot="1">
      <c r="A85" s="137"/>
      <c r="B85" s="138"/>
      <c r="C85" s="139"/>
      <c r="D85" s="140" t="s">
        <v>941</v>
      </c>
      <c r="E85" s="131">
        <f>SUM(D84)</f>
        <v>919</v>
      </c>
      <c r="F85" s="132">
        <f>SUM(E85/E141)</f>
        <v>2.107150554646049E-3</v>
      </c>
      <c r="G85" s="133">
        <v>1</v>
      </c>
      <c r="H85" s="134">
        <f>SUM(G85/G146)</f>
        <v>8.6956521739130436E-3</v>
      </c>
    </row>
    <row r="86" spans="1:9" ht="16" thickBot="1">
      <c r="A86" s="41"/>
      <c r="B86" s="41"/>
      <c r="C86" s="41"/>
      <c r="F86" s="121"/>
      <c r="G86" s="121"/>
      <c r="H86" s="121"/>
    </row>
    <row r="87" spans="1:9">
      <c r="A87" s="122" t="s">
        <v>926</v>
      </c>
      <c r="B87" s="141"/>
      <c r="C87" s="141"/>
      <c r="D87" s="124"/>
      <c r="E87" s="124"/>
      <c r="F87" s="125"/>
      <c r="G87" s="125"/>
      <c r="H87" s="126"/>
    </row>
    <row r="88" spans="1:9">
      <c r="A88" s="40" t="str">
        <f>Wichtige_daten!$C$33</f>
        <v>CVP</v>
      </c>
      <c r="B88" s="41">
        <f>Wichtige_daten!A33</f>
        <v>30</v>
      </c>
      <c r="C88" s="41" t="str">
        <f>Wichtige_daten!B33</f>
        <v>Zemp, Joseph</v>
      </c>
      <c r="D88" s="106">
        <f>Wichtige_daten!$K$33</f>
        <v>6013</v>
      </c>
      <c r="F88" s="121"/>
      <c r="G88" s="136">
        <v>1</v>
      </c>
      <c r="H88" s="128"/>
    </row>
    <row r="89" spans="1:9">
      <c r="A89" s="40" t="str">
        <f>Wichtige_daten!$C$41</f>
        <v>CVP</v>
      </c>
      <c r="B89" s="41">
        <f>Wichtige_daten!A41</f>
        <v>38</v>
      </c>
      <c r="C89" s="41" t="str">
        <f>Wichtige_daten!B41</f>
        <v>Schobinger, Josef Anton</v>
      </c>
      <c r="D89" s="106">
        <f>Wichtige_daten!$K$41</f>
        <v>1258</v>
      </c>
      <c r="F89" s="121"/>
      <c r="G89" s="136">
        <v>2</v>
      </c>
      <c r="H89" s="128"/>
    </row>
    <row r="90" spans="1:9">
      <c r="A90" s="40" t="str">
        <f>Wichtige_daten!$C$43</f>
        <v>CVP</v>
      </c>
      <c r="B90" s="41">
        <f>Wichtige_daten!A43</f>
        <v>40</v>
      </c>
      <c r="C90" s="41" t="str">
        <f>Wichtige_daten!B43</f>
        <v>Motta, Giuseppe</v>
      </c>
      <c r="D90" s="106">
        <f>Wichtige_daten!$K$43</f>
        <v>10268</v>
      </c>
      <c r="F90" s="121"/>
      <c r="G90" s="136">
        <v>3</v>
      </c>
      <c r="H90" s="128"/>
    </row>
    <row r="91" spans="1:9">
      <c r="A91" s="40" t="str">
        <f>Wichtige_daten!$C$52</f>
        <v>CVP</v>
      </c>
      <c r="B91" s="41">
        <f>Wichtige_daten!A52</f>
        <v>49</v>
      </c>
      <c r="C91" s="41" t="str">
        <f>Wichtige_daten!B52</f>
        <v>Musy, Jean-Marie</v>
      </c>
      <c r="D91" s="106">
        <f>Wichtige_daten!$K$52</f>
        <v>5234</v>
      </c>
      <c r="F91" s="121"/>
      <c r="G91" s="136">
        <v>4</v>
      </c>
      <c r="H91" s="128"/>
    </row>
    <row r="92" spans="1:9">
      <c r="A92" s="40" t="str">
        <f>Wichtige_daten!$C$58</f>
        <v>CVP</v>
      </c>
      <c r="B92" s="41">
        <f>Wichtige_daten!A58</f>
        <v>55</v>
      </c>
      <c r="C92" s="41" t="str">
        <f>Wichtige_daten!B58</f>
        <v>Etter, Philipp</v>
      </c>
      <c r="D92" s="106">
        <f>Wichtige_daten!$K$58</f>
        <v>9376</v>
      </c>
      <c r="F92" s="121"/>
      <c r="G92" s="136">
        <v>5</v>
      </c>
      <c r="H92" s="128"/>
    </row>
    <row r="93" spans="1:9">
      <c r="A93" s="40" t="str">
        <f>Wichtige_daten!$C$61</f>
        <v>CVP</v>
      </c>
      <c r="B93" s="41">
        <f>Wichtige_daten!A61</f>
        <v>58</v>
      </c>
      <c r="C93" s="41" t="str">
        <f>Wichtige_daten!B61</f>
        <v>Celio, Enrico</v>
      </c>
      <c r="D93" s="106">
        <f>Wichtige_daten!$K$61</f>
        <v>3879</v>
      </c>
      <c r="F93" s="121"/>
      <c r="G93" s="136">
        <v>6</v>
      </c>
      <c r="H93" s="128"/>
    </row>
    <row r="94" spans="1:9">
      <c r="A94" s="40" t="str">
        <f>Wichtige_daten!$C$68</f>
        <v>CVP</v>
      </c>
      <c r="B94" s="41">
        <f>Wichtige_daten!A68</f>
        <v>65</v>
      </c>
      <c r="C94" s="41" t="str">
        <f>Wichtige_daten!B68</f>
        <v>Escher, Josef</v>
      </c>
      <c r="D94" s="106">
        <f>Wichtige_daten!$K$68</f>
        <v>1503</v>
      </c>
      <c r="F94" s="121"/>
      <c r="G94" s="136">
        <v>7</v>
      </c>
      <c r="H94" s="128"/>
    </row>
    <row r="95" spans="1:9">
      <c r="A95" s="40" t="str">
        <f>Wichtige_daten!$C$72</f>
        <v>CVP</v>
      </c>
      <c r="B95" s="41">
        <f>Wichtige_daten!A72</f>
        <v>69</v>
      </c>
      <c r="C95" s="41" t="str">
        <f>Wichtige_daten!B72</f>
        <v>Holenstein, Thomas</v>
      </c>
      <c r="D95" s="106">
        <f>Wichtige_daten!$K$72</f>
        <v>1842</v>
      </c>
      <c r="F95" s="121"/>
      <c r="G95" s="136">
        <v>8</v>
      </c>
      <c r="H95" s="128"/>
    </row>
    <row r="96" spans="1:9">
      <c r="A96" s="40" t="str">
        <f>Wichtige_daten!$C$74</f>
        <v>CVP</v>
      </c>
      <c r="B96" s="41">
        <f>Wichtige_daten!A74</f>
        <v>71</v>
      </c>
      <c r="C96" s="41" t="str">
        <f>Wichtige_daten!B74</f>
        <v>Lepori, Giuseppe</v>
      </c>
      <c r="D96" s="106">
        <f>Wichtige_daten!$K$74</f>
        <v>1826</v>
      </c>
      <c r="F96" s="121"/>
      <c r="G96" s="136">
        <v>9</v>
      </c>
      <c r="H96" s="128"/>
    </row>
    <row r="97" spans="1:8">
      <c r="A97" s="40" t="str">
        <f>Wichtige_daten!$C$76</f>
        <v>CVP</v>
      </c>
      <c r="B97" s="41">
        <f>Wichtige_daten!A76</f>
        <v>73</v>
      </c>
      <c r="C97" s="41" t="str">
        <f>Wichtige_daten!B76</f>
        <v>Bourgknecht, Jean</v>
      </c>
      <c r="D97" s="106">
        <f>Wichtige_daten!$K$76</f>
        <v>977</v>
      </c>
      <c r="F97" s="121"/>
      <c r="G97" s="136">
        <v>10</v>
      </c>
      <c r="H97" s="128"/>
    </row>
    <row r="98" spans="1:8">
      <c r="A98" s="40" t="str">
        <f>Wichtige_daten!$C$78</f>
        <v>CVP</v>
      </c>
      <c r="B98" s="41">
        <f>Wichtige_daten!A78</f>
        <v>75</v>
      </c>
      <c r="C98" s="41" t="str">
        <f>Wichtige_daten!B78</f>
        <v>von Moos, Ludwig</v>
      </c>
      <c r="D98" s="106">
        <f>Wichtige_daten!$K$78</f>
        <v>4383</v>
      </c>
      <c r="F98" s="121"/>
      <c r="G98" s="136">
        <v>11</v>
      </c>
      <c r="H98" s="128"/>
    </row>
    <row r="99" spans="1:8">
      <c r="A99" s="40" t="str">
        <f>Wichtige_daten!$C$81</f>
        <v>CVP</v>
      </c>
      <c r="B99" s="41">
        <f>Wichtige_daten!A81</f>
        <v>78</v>
      </c>
      <c r="C99" s="41" t="str">
        <f>Wichtige_daten!B81</f>
        <v>Bonvin, Roger</v>
      </c>
      <c r="D99" s="106">
        <f>Wichtige_daten!$K$81</f>
        <v>4114</v>
      </c>
      <c r="F99" s="121"/>
      <c r="G99" s="136">
        <v>12</v>
      </c>
      <c r="H99" s="128"/>
    </row>
    <row r="100" spans="1:8">
      <c r="A100" s="40" t="str">
        <f>Wichtige_daten!$C$86</f>
        <v>CVP</v>
      </c>
      <c r="B100" s="41">
        <f>Wichtige_daten!A86</f>
        <v>83</v>
      </c>
      <c r="C100" s="41" t="str">
        <f>Wichtige_daten!B86</f>
        <v>Furgler, Kurt</v>
      </c>
      <c r="D100" s="106">
        <f>Wichtige_daten!$K$86</f>
        <v>5479</v>
      </c>
      <c r="F100" s="121"/>
      <c r="G100" s="136">
        <v>13</v>
      </c>
      <c r="H100" s="128"/>
    </row>
    <row r="101" spans="1:8">
      <c r="A101" s="40" t="str">
        <f>Wichtige_daten!$C$88</f>
        <v>CVP</v>
      </c>
      <c r="B101" s="41">
        <f>Wichtige_daten!A88</f>
        <v>85</v>
      </c>
      <c r="C101" s="41" t="str">
        <f>Wichtige_daten!B88</f>
        <v>Hürlimann, Hans</v>
      </c>
      <c r="D101" s="106">
        <f>Wichtige_daten!$K$88</f>
        <v>3287</v>
      </c>
      <c r="F101" s="121"/>
      <c r="G101" s="136">
        <v>14</v>
      </c>
      <c r="H101" s="128"/>
    </row>
    <row r="102" spans="1:8">
      <c r="A102" s="40" t="str">
        <f>Wichtige_daten!$C$93</f>
        <v>CVP</v>
      </c>
      <c r="B102" s="41">
        <f>Wichtige_daten!A93</f>
        <v>90</v>
      </c>
      <c r="C102" s="41" t="str">
        <f>Wichtige_daten!B93</f>
        <v>Egli, Alphons</v>
      </c>
      <c r="D102" s="106">
        <f>Wichtige_daten!$K$93</f>
        <v>1461</v>
      </c>
      <c r="F102" s="121"/>
      <c r="G102" s="136">
        <v>15</v>
      </c>
      <c r="H102" s="128"/>
    </row>
    <row r="103" spans="1:8">
      <c r="A103" s="40" t="str">
        <f>Wichtige_daten!C98</f>
        <v>CVP</v>
      </c>
      <c r="B103" s="41">
        <f>Wichtige_daten!A98</f>
        <v>95</v>
      </c>
      <c r="C103" s="41" t="str">
        <f>Wichtige_daten!B98</f>
        <v>Koller, Arnold</v>
      </c>
      <c r="D103" s="106">
        <f>Wichtige_daten!$K$98</f>
        <v>4503</v>
      </c>
      <c r="F103" s="121"/>
      <c r="G103" s="136">
        <v>16</v>
      </c>
      <c r="H103" s="128"/>
    </row>
    <row r="104" spans="1:8">
      <c r="A104" s="40" t="str">
        <f>Wichtige_daten!C99</f>
        <v>CVP</v>
      </c>
      <c r="B104" s="41">
        <f>Wichtige_daten!A99</f>
        <v>96</v>
      </c>
      <c r="C104" s="41" t="str">
        <f>Wichtige_daten!B99</f>
        <v>Cotti, Flavio</v>
      </c>
      <c r="D104" s="106">
        <f>Wichtige_daten!$K$99</f>
        <v>4503</v>
      </c>
      <c r="F104" s="121"/>
      <c r="G104" s="136">
        <v>17</v>
      </c>
      <c r="H104" s="128"/>
    </row>
    <row r="105" spans="1:8">
      <c r="A105" s="40" t="str">
        <f>Wichtige_daten!C106</f>
        <v>CVP</v>
      </c>
      <c r="B105" s="41">
        <f>Wichtige_daten!A106</f>
        <v>103</v>
      </c>
      <c r="C105" s="41" t="str">
        <f>Wichtige_daten!B106</f>
        <v>Metzler-Arnold, Ruth</v>
      </c>
      <c r="D105" s="106">
        <f>Wichtige_daten!K106</f>
        <v>1706</v>
      </c>
      <c r="F105" s="121"/>
      <c r="G105" s="136">
        <v>18</v>
      </c>
      <c r="H105" s="128"/>
    </row>
    <row r="106" spans="1:8">
      <c r="A106" s="40" t="str">
        <f>Wichtige_daten!C107</f>
        <v>CVP</v>
      </c>
      <c r="B106" s="41">
        <f>Wichtige_daten!A107</f>
        <v>104</v>
      </c>
      <c r="C106" s="41" t="str">
        <f>Wichtige_daten!B107</f>
        <v>Deiss, Joseph</v>
      </c>
      <c r="D106" s="106">
        <f>Wichtige_daten!K107</f>
        <v>2649</v>
      </c>
      <c r="F106" s="121"/>
      <c r="G106" s="136">
        <v>19</v>
      </c>
      <c r="H106" s="128"/>
    </row>
    <row r="107" spans="1:8" ht="16" thickBot="1">
      <c r="A107" s="40" t="str">
        <f>Wichtige_daten!$C$112</f>
        <v>CVP</v>
      </c>
      <c r="B107" s="41">
        <f>Wichtige_daten!A112</f>
        <v>109</v>
      </c>
      <c r="C107" s="41" t="str">
        <f>Wichtige_daten!B112</f>
        <v>Leuthard, Doris</v>
      </c>
      <c r="D107" s="106">
        <f>Wichtige_daten!$K$112</f>
        <v>4536</v>
      </c>
      <c r="F107" s="121"/>
      <c r="G107" s="136">
        <v>20</v>
      </c>
      <c r="H107" s="128"/>
    </row>
    <row r="108" spans="1:8" ht="16" thickBot="1">
      <c r="A108" s="137"/>
      <c r="B108" s="138"/>
      <c r="C108" s="139"/>
      <c r="D108" s="140" t="s">
        <v>940</v>
      </c>
      <c r="E108" s="131">
        <f>SUM(D88:D107)</f>
        <v>78797</v>
      </c>
      <c r="F108" s="132">
        <f>SUM(E108/E141)</f>
        <v>0.18067153672953726</v>
      </c>
      <c r="G108" s="133">
        <v>20</v>
      </c>
      <c r="H108" s="134">
        <f>SUM(G108/G146)</f>
        <v>0.17391304347826086</v>
      </c>
    </row>
    <row r="109" spans="1:8" ht="16" thickBot="1">
      <c r="A109" s="41"/>
      <c r="B109" s="41"/>
      <c r="C109" s="41"/>
      <c r="F109" s="121"/>
      <c r="G109" s="121"/>
      <c r="H109" s="121"/>
    </row>
    <row r="110" spans="1:8">
      <c r="A110" s="122" t="s">
        <v>927</v>
      </c>
      <c r="B110" s="141"/>
      <c r="C110" s="141"/>
      <c r="D110" s="124"/>
      <c r="E110" s="124"/>
      <c r="F110" s="125"/>
      <c r="G110" s="125"/>
      <c r="H110" s="126"/>
    </row>
    <row r="111" spans="1:8">
      <c r="A111" s="40" t="str">
        <f>Wichtige_daten!$C$65</f>
        <v>SPS</v>
      </c>
      <c r="B111" s="41">
        <f>Wichtige_daten!A65</f>
        <v>62</v>
      </c>
      <c r="C111" s="41" t="str">
        <f>Wichtige_daten!B65</f>
        <v>Nobs, Ernst</v>
      </c>
      <c r="D111" s="106">
        <f>Wichtige_daten!$K$65</f>
        <v>2922</v>
      </c>
      <c r="F111" s="121"/>
      <c r="G111" s="136">
        <v>1</v>
      </c>
      <c r="H111" s="128"/>
    </row>
    <row r="112" spans="1:8">
      <c r="A112" s="40" t="str">
        <f>Wichtige_daten!$C$70</f>
        <v>SPS</v>
      </c>
      <c r="B112" s="41">
        <f>Wichtige_daten!A70</f>
        <v>67</v>
      </c>
      <c r="C112" s="41" t="str">
        <f>Wichtige_daten!B70</f>
        <v>Weber, Max</v>
      </c>
      <c r="D112" s="106">
        <f>Wichtige_daten!$K$70</f>
        <v>762</v>
      </c>
      <c r="F112" s="121"/>
      <c r="G112" s="136">
        <v>2</v>
      </c>
      <c r="H112" s="128"/>
    </row>
    <row r="113" spans="1:17">
      <c r="A113" s="40" t="str">
        <f>Wichtige_daten!$C$77</f>
        <v>SPS</v>
      </c>
      <c r="B113" s="41">
        <f>Wichtige_daten!A77</f>
        <v>74</v>
      </c>
      <c r="C113" s="41" t="str">
        <f>Wichtige_daten!B77</f>
        <v>Spühler, Willy</v>
      </c>
      <c r="D113" s="106">
        <f>Wichtige_daten!$K$77</f>
        <v>3684</v>
      </c>
      <c r="F113" s="121"/>
      <c r="G113" s="136">
        <v>3</v>
      </c>
      <c r="H113" s="128"/>
    </row>
    <row r="114" spans="1:17">
      <c r="A114" s="40" t="str">
        <f>Wichtige_daten!$C$79</f>
        <v>SPS</v>
      </c>
      <c r="B114" s="41">
        <f>Wichtige_daten!A79</f>
        <v>76</v>
      </c>
      <c r="C114" s="41" t="str">
        <f>Wichtige_daten!B79</f>
        <v>Tschudi, Hans-Peter</v>
      </c>
      <c r="D114" s="106">
        <f>Wichtige_daten!$K$79</f>
        <v>5114</v>
      </c>
      <c r="F114" s="121"/>
      <c r="G114" s="136">
        <v>4</v>
      </c>
      <c r="H114" s="128"/>
    </row>
    <row r="115" spans="1:17">
      <c r="A115" s="40" t="str">
        <f>Wichtige_daten!$C$84</f>
        <v>SPS</v>
      </c>
      <c r="B115" s="41">
        <f>Wichtige_daten!A84</f>
        <v>81</v>
      </c>
      <c r="C115" s="41" t="str">
        <f>Wichtige_daten!B84</f>
        <v>Graber, Pierre</v>
      </c>
      <c r="D115" s="106">
        <f>Wichtige_daten!$K$84</f>
        <v>2922</v>
      </c>
      <c r="F115" s="121"/>
      <c r="G115" s="136">
        <v>5</v>
      </c>
      <c r="H115" s="128"/>
    </row>
    <row r="116" spans="1:17">
      <c r="A116" s="40" t="str">
        <f>Wichtige_daten!$C$87</f>
        <v>SPS</v>
      </c>
      <c r="B116" s="41">
        <f>Wichtige_daten!A87</f>
        <v>84</v>
      </c>
      <c r="C116" s="41" t="str">
        <f>Wichtige_daten!B87</f>
        <v>Ritschard, Willi</v>
      </c>
      <c r="D116" s="106">
        <f>Wichtige_daten!$K$87</f>
        <v>3563</v>
      </c>
      <c r="F116" s="121"/>
      <c r="G116" s="136">
        <v>6</v>
      </c>
      <c r="H116" s="128"/>
    </row>
    <row r="117" spans="1:17">
      <c r="A117" s="40" t="str">
        <f>Wichtige_daten!$C$91</f>
        <v>SPS</v>
      </c>
      <c r="B117" s="41">
        <f>Wichtige_daten!A91</f>
        <v>88</v>
      </c>
      <c r="C117" s="41" t="str">
        <f>Wichtige_daten!B91</f>
        <v>Aubert, Pierre</v>
      </c>
      <c r="D117" s="106">
        <f>Wichtige_daten!$K$91</f>
        <v>3621</v>
      </c>
      <c r="F117" s="121"/>
      <c r="G117" s="136">
        <v>7</v>
      </c>
      <c r="H117" s="128"/>
    </row>
    <row r="118" spans="1:17">
      <c r="A118" s="40" t="str">
        <f>Wichtige_daten!$C$95</f>
        <v>SPS</v>
      </c>
      <c r="B118" s="41">
        <f>Wichtige_daten!A95</f>
        <v>92</v>
      </c>
      <c r="C118" s="41" t="str">
        <f>Wichtige_daten!B95</f>
        <v>Stich, Otto</v>
      </c>
      <c r="D118" s="106">
        <f>Wichtige_daten!$K$95</f>
        <v>4322</v>
      </c>
      <c r="F118" s="121"/>
      <c r="G118" s="136">
        <v>8</v>
      </c>
      <c r="H118" s="128"/>
    </row>
    <row r="119" spans="1:17">
      <c r="A119" s="40" t="str">
        <f>Wichtige_daten!$C$100</f>
        <v>SPS</v>
      </c>
      <c r="B119" s="41">
        <f>Wichtige_daten!A100</f>
        <v>97</v>
      </c>
      <c r="C119" s="41" t="str">
        <f>Wichtige_daten!B100</f>
        <v>Felber, René</v>
      </c>
      <c r="D119" s="106">
        <f>Wichtige_daten!$K$100</f>
        <v>1917</v>
      </c>
      <c r="F119" s="121"/>
      <c r="G119" s="136">
        <v>9</v>
      </c>
      <c r="H119" s="128"/>
    </row>
    <row r="120" spans="1:17">
      <c r="A120" s="40" t="str">
        <f>Wichtige_daten!C103</f>
        <v>SPS</v>
      </c>
      <c r="B120" s="41">
        <f>Wichtige_daten!A103</f>
        <v>100</v>
      </c>
      <c r="C120" s="41" t="str">
        <f>Wichtige_daten!B103</f>
        <v>Dreifuss, Ruth</v>
      </c>
      <c r="D120" s="106">
        <f>Wichtige_daten!$K$103</f>
        <v>3562</v>
      </c>
      <c r="F120" s="121"/>
      <c r="G120" s="136">
        <v>10</v>
      </c>
      <c r="H120" s="128"/>
    </row>
    <row r="121" spans="1:17">
      <c r="A121" s="40" t="str">
        <f>Wichtige_daten!C104</f>
        <v>SPS</v>
      </c>
      <c r="B121" s="41">
        <f>Wichtige_daten!A104</f>
        <v>101</v>
      </c>
      <c r="C121" s="41" t="str">
        <f>Wichtige_daten!B104</f>
        <v>Leuenberger, Moritz</v>
      </c>
      <c r="D121" s="106">
        <f>Wichtige_daten!$K$104</f>
        <v>5479</v>
      </c>
      <c r="F121" s="121"/>
      <c r="G121" s="136">
        <v>11</v>
      </c>
      <c r="H121" s="128"/>
    </row>
    <row r="122" spans="1:17">
      <c r="A122" s="40" t="str">
        <f>Wichtige_daten!$C$109</f>
        <v>SPS</v>
      </c>
      <c r="B122" s="41">
        <f>Wichtige_daten!A109</f>
        <v>106</v>
      </c>
      <c r="C122" s="41" t="str">
        <f>Wichtige_daten!B109</f>
        <v>Calmy-Rey, Micheline</v>
      </c>
      <c r="D122" s="106">
        <f>Wichtige_daten!$K$109</f>
        <v>3287</v>
      </c>
      <c r="F122" s="121"/>
      <c r="G122" s="136">
        <v>12</v>
      </c>
      <c r="H122" s="128"/>
    </row>
    <row r="123" spans="1:17">
      <c r="A123" s="40" t="str">
        <f>Wichtige_daten!$C$116</f>
        <v>SPS</v>
      </c>
      <c r="B123" s="41">
        <f>Wichtige_daten!A116</f>
        <v>113</v>
      </c>
      <c r="C123" s="41" t="str">
        <f>Wichtige_daten!B116</f>
        <v>Sommaruga, Simonetta</v>
      </c>
      <c r="D123" s="106">
        <f>Wichtige_daten!$K$116</f>
        <v>4444</v>
      </c>
      <c r="F123" s="121"/>
      <c r="G123" s="136">
        <v>13</v>
      </c>
      <c r="H123" s="128"/>
    </row>
    <row r="124" spans="1:17" ht="16" thickBot="1">
      <c r="A124" s="40" t="str">
        <f>Wichtige_daten!$C$118</f>
        <v>SPS</v>
      </c>
      <c r="B124" s="41">
        <f>Wichtige_daten!A118</f>
        <v>115</v>
      </c>
      <c r="C124" s="41" t="str">
        <f>Wichtige_daten!B118</f>
        <v>Berset, Alain</v>
      </c>
      <c r="D124" s="106">
        <f>Wichtige_daten!$K$118</f>
        <v>4018</v>
      </c>
      <c r="F124" s="121"/>
      <c r="G124" s="136">
        <v>14</v>
      </c>
      <c r="H124" s="128"/>
    </row>
    <row r="125" spans="1:17" ht="16" thickBot="1">
      <c r="A125" s="137"/>
      <c r="B125" s="138"/>
      <c r="C125" s="139"/>
      <c r="D125" s="140" t="s">
        <v>939</v>
      </c>
      <c r="E125" s="131">
        <f>SUM(D111:D124)</f>
        <v>49617</v>
      </c>
      <c r="F125" s="132">
        <f>SUM(E125/E141)</f>
        <v>0.11376549409126553</v>
      </c>
      <c r="G125" s="133">
        <v>14</v>
      </c>
      <c r="H125" s="134">
        <f>SUM(G125/G146)</f>
        <v>0.12173913043478261</v>
      </c>
    </row>
    <row r="126" spans="1:17" ht="16" thickBot="1">
      <c r="A126" s="41"/>
      <c r="B126" s="41"/>
      <c r="C126" s="41"/>
      <c r="F126" s="121"/>
      <c r="G126" s="121"/>
      <c r="H126" s="121"/>
    </row>
    <row r="127" spans="1:17" ht="16" thickBot="1">
      <c r="A127" s="122" t="s">
        <v>928</v>
      </c>
      <c r="B127" s="141"/>
      <c r="C127" s="141"/>
      <c r="D127" s="124"/>
      <c r="E127" s="124"/>
      <c r="F127" s="125"/>
      <c r="G127" s="125"/>
      <c r="H127" s="126"/>
    </row>
    <row r="128" spans="1:17">
      <c r="A128" s="40" t="str">
        <f>Wichtige_daten!$C$55</f>
        <v>SVP</v>
      </c>
      <c r="B128" s="41">
        <f>Wichtige_daten!A55</f>
        <v>52</v>
      </c>
      <c r="C128" s="41" t="str">
        <f>Wichtige_daten!B55</f>
        <v>Minger, Rudolf</v>
      </c>
      <c r="D128" s="106">
        <f>Wichtige_daten!$K$55</f>
        <v>4038</v>
      </c>
      <c r="F128" s="121"/>
      <c r="G128" s="136">
        <v>1</v>
      </c>
      <c r="H128" s="128"/>
      <c r="K128" s="142"/>
      <c r="L128" s="143" t="s">
        <v>933</v>
      </c>
      <c r="M128" s="143"/>
      <c r="N128" s="144" t="s">
        <v>934</v>
      </c>
      <c r="O128" s="145"/>
      <c r="P128" s="145" t="s">
        <v>936</v>
      </c>
      <c r="Q128" s="146"/>
    </row>
    <row r="129" spans="1:17" ht="16" thickBot="1">
      <c r="A129" s="40" t="str">
        <f>Wichtige_daten!$C$63</f>
        <v>SVP</v>
      </c>
      <c r="B129" s="41">
        <f>Wichtige_daten!A63</f>
        <v>60</v>
      </c>
      <c r="C129" s="41" t="str">
        <f>Wichtige_daten!B63</f>
        <v>von Steiger, Eduard</v>
      </c>
      <c r="D129" s="106">
        <f>Wichtige_daten!$K$63</f>
        <v>4017</v>
      </c>
      <c r="F129" s="121"/>
      <c r="G129" s="136">
        <v>2</v>
      </c>
      <c r="H129" s="128"/>
      <c r="K129" s="147"/>
      <c r="L129" s="148">
        <v>1919</v>
      </c>
      <c r="M129" s="148">
        <v>2011</v>
      </c>
      <c r="N129" s="149" t="s">
        <v>935</v>
      </c>
      <c r="O129" s="150" t="s">
        <v>606</v>
      </c>
      <c r="P129" s="150" t="s">
        <v>935</v>
      </c>
      <c r="Q129" s="151" t="s">
        <v>606</v>
      </c>
    </row>
    <row r="130" spans="1:17">
      <c r="A130" s="40" t="str">
        <f>Wichtige_daten!$C$69</f>
        <v>SVP</v>
      </c>
      <c r="B130" s="41">
        <f>Wichtige_daten!A69</f>
        <v>66</v>
      </c>
      <c r="C130" s="41" t="str">
        <f>Wichtige_daten!B69</f>
        <v>Feldmann, Markus</v>
      </c>
      <c r="D130" s="106">
        <f>Wichtige_daten!$K$69</f>
        <v>2499</v>
      </c>
      <c r="F130" s="121"/>
      <c r="G130" s="136">
        <v>3</v>
      </c>
      <c r="H130" s="128"/>
      <c r="K130" s="152" t="s">
        <v>649</v>
      </c>
      <c r="L130" s="153" t="s">
        <v>470</v>
      </c>
      <c r="M130" s="154">
        <f>SUM(AB165)</f>
        <v>5.4154010371328427</v>
      </c>
      <c r="N130" s="155">
        <f>$E$9</f>
        <v>2922</v>
      </c>
      <c r="O130" s="156">
        <f>SUM(N130/N137)</f>
        <v>6.6692838622503013E-3</v>
      </c>
      <c r="P130" s="153">
        <f t="shared" ref="P130:P135" si="0">N130</f>
        <v>2922</v>
      </c>
      <c r="Q130" s="157">
        <f>SUM(P130/P137)</f>
        <v>6.6997757569921173E-3</v>
      </c>
    </row>
    <row r="131" spans="1:17">
      <c r="A131" s="40" t="s">
        <v>261</v>
      </c>
      <c r="B131" s="41">
        <v>72</v>
      </c>
      <c r="C131" s="41" t="s">
        <v>407</v>
      </c>
      <c r="D131" s="106">
        <f>Wichtige_daten!$K$75</f>
        <v>2578</v>
      </c>
      <c r="F131" s="121"/>
      <c r="G131" s="136">
        <v>4</v>
      </c>
      <c r="H131" s="128"/>
      <c r="K131" s="158" t="s">
        <v>233</v>
      </c>
      <c r="L131" s="159">
        <f>SUM(B154,B158)</f>
        <v>30.813982277908412</v>
      </c>
      <c r="M131" s="160">
        <f>SUM(AB154)</f>
        <v>15.1045453763757</v>
      </c>
      <c r="N131" s="106">
        <f>SUM(E81)</f>
        <v>268489</v>
      </c>
      <c r="O131" s="121">
        <f>SUM(N131/N137)</f>
        <v>0.61280949859401823</v>
      </c>
      <c r="P131" s="161">
        <f t="shared" si="0"/>
        <v>268489</v>
      </c>
      <c r="Q131" s="128">
        <f>SUM(P131/P137)</f>
        <v>0.61561125709071063</v>
      </c>
    </row>
    <row r="132" spans="1:17">
      <c r="A132" s="40" t="str">
        <f>Wichtige_daten!$C$82</f>
        <v>SVP</v>
      </c>
      <c r="B132" s="41">
        <f>Wichtige_daten!A82</f>
        <v>79</v>
      </c>
      <c r="C132" s="41" t="str">
        <f>Wichtige_daten!B82</f>
        <v>Gnägi, Rudolf</v>
      </c>
      <c r="D132" s="106">
        <f>Wichtige_daten!$K$82</f>
        <v>5113</v>
      </c>
      <c r="F132" s="121"/>
      <c r="G132" s="136">
        <v>5</v>
      </c>
      <c r="H132" s="128"/>
      <c r="K132" s="158" t="s">
        <v>147</v>
      </c>
      <c r="L132" s="159">
        <f>SUM(B155)</f>
        <v>20.971810873350346</v>
      </c>
      <c r="M132" s="160">
        <f>SUM(AB155)</f>
        <v>12.304012142853978</v>
      </c>
      <c r="N132" s="106">
        <f>SUM(E108)</f>
        <v>78797</v>
      </c>
      <c r="O132" s="121">
        <f>SUM(N132/N137)</f>
        <v>0.17984926779388671</v>
      </c>
      <c r="P132" s="161">
        <f t="shared" si="0"/>
        <v>78797</v>
      </c>
      <c r="Q132" s="128">
        <f>SUM(P132/P137)</f>
        <v>0.18067153672953726</v>
      </c>
    </row>
    <row r="133" spans="1:17">
      <c r="A133" s="40" t="str">
        <f>Wichtige_daten!$C$92</f>
        <v>SVP</v>
      </c>
      <c r="B133" s="41">
        <f>Wichtige_daten!A92</f>
        <v>89</v>
      </c>
      <c r="C133" s="41" t="str">
        <f>Wichtige_daten!B92</f>
        <v>Schlumpf, Leon</v>
      </c>
      <c r="D133" s="106">
        <f>Wichtige_daten!$K$92</f>
        <v>2922</v>
      </c>
      <c r="F133" s="121"/>
      <c r="G133" s="136">
        <v>6</v>
      </c>
      <c r="H133" s="128"/>
      <c r="K133" s="158" t="s">
        <v>895</v>
      </c>
      <c r="L133" s="159">
        <f>SUM(B159)</f>
        <v>3.8138230173058729</v>
      </c>
      <c r="M133" s="162" t="s">
        <v>470</v>
      </c>
      <c r="N133" s="106">
        <f>SUM(E85)</f>
        <v>919</v>
      </c>
      <c r="O133" s="121">
        <f>SUM(N133/N137)</f>
        <v>2.0975605302559984E-3</v>
      </c>
      <c r="P133" s="161">
        <f t="shared" si="0"/>
        <v>919</v>
      </c>
      <c r="Q133" s="128">
        <f>SUM(P133/P137)</f>
        <v>2.107150554646049E-3</v>
      </c>
    </row>
    <row r="134" spans="1:17">
      <c r="A134" s="40" t="str">
        <f>Wichtige_daten!$C$101</f>
        <v>SVP</v>
      </c>
      <c r="B134" s="41">
        <f>Wichtige_daten!A101</f>
        <v>98</v>
      </c>
      <c r="C134" s="41" t="str">
        <f>Wichtige_daten!B101</f>
        <v>Ogi, Adolf</v>
      </c>
      <c r="D134" s="106">
        <f>Wichtige_daten!$K$101</f>
        <v>4749</v>
      </c>
      <c r="F134" s="121"/>
      <c r="G134" s="136">
        <v>7</v>
      </c>
      <c r="H134" s="128"/>
      <c r="K134" s="158" t="s">
        <v>148</v>
      </c>
      <c r="L134" s="159">
        <f>SUM(B156)</f>
        <v>23.459755916397551</v>
      </c>
      <c r="M134" s="160">
        <f>SUM(AB156)</f>
        <v>18.72217786050771</v>
      </c>
      <c r="N134" s="106">
        <f>SUM(E125)</f>
        <v>49617</v>
      </c>
      <c r="O134" s="121">
        <f>SUM(N134/N137)</f>
        <v>0.11324772669174306</v>
      </c>
      <c r="P134" s="161">
        <f t="shared" si="0"/>
        <v>49617</v>
      </c>
      <c r="Q134" s="128">
        <f>SUM(P134/P137)</f>
        <v>0.11376549409126553</v>
      </c>
    </row>
    <row r="135" spans="1:17">
      <c r="A135" s="40" t="str">
        <f>Wichtige_daten!$C$110</f>
        <v>SVP</v>
      </c>
      <c r="B135" s="41">
        <f>Wichtige_daten!A110</f>
        <v>107</v>
      </c>
      <c r="C135" s="41" t="str">
        <f>Wichtige_daten!B110</f>
        <v>Blocher, Christoph</v>
      </c>
      <c r="D135" s="106">
        <f>Wichtige_daten!$K$110</f>
        <v>1461</v>
      </c>
      <c r="F135" s="121"/>
      <c r="G135" s="136">
        <v>8</v>
      </c>
      <c r="H135" s="128"/>
      <c r="K135" s="158" t="s">
        <v>261</v>
      </c>
      <c r="L135" s="159">
        <f>SUM(B157)</f>
        <v>15.328766078294652</v>
      </c>
      <c r="M135" s="160">
        <f>SUM(AB157)</f>
        <v>26.556229883317542</v>
      </c>
      <c r="N135" s="106">
        <f>$E$139</f>
        <v>35390</v>
      </c>
      <c r="O135" s="121">
        <f>SUM(N135/N137)</f>
        <v>8.0775481137932301E-2</v>
      </c>
      <c r="P135" s="161">
        <f t="shared" si="0"/>
        <v>35390</v>
      </c>
      <c r="Q135" s="128">
        <f>SUM(P135/P137)</f>
        <v>8.1144785776848402E-2</v>
      </c>
    </row>
    <row r="136" spans="1:17" ht="16" thickBot="1">
      <c r="A136" s="40" t="str">
        <f>Wichtige_daten!$C$114</f>
        <v>SVP</v>
      </c>
      <c r="B136" s="41">
        <f>Wichtige_daten!A114</f>
        <v>111</v>
      </c>
      <c r="C136" s="41" t="str">
        <f>Wichtige_daten!B114</f>
        <v>Maurer, Ueli</v>
      </c>
      <c r="D136" s="106">
        <f>Wichtige_daten!$K$114</f>
        <v>5113</v>
      </c>
      <c r="F136" s="121"/>
      <c r="G136" s="136">
        <v>9</v>
      </c>
      <c r="H136" s="128"/>
      <c r="K136" s="163" t="s">
        <v>937</v>
      </c>
      <c r="L136" s="164" t="s">
        <v>470</v>
      </c>
      <c r="M136" s="165"/>
      <c r="N136" s="166">
        <f>$E$144</f>
        <v>1994</v>
      </c>
      <c r="O136" s="167">
        <f>SUM(N136/N137)</f>
        <v>4.5511813899134501E-3</v>
      </c>
      <c r="P136" s="164" t="s">
        <v>470</v>
      </c>
      <c r="Q136" s="168" t="s">
        <v>470</v>
      </c>
    </row>
    <row r="137" spans="1:17" ht="16" thickBot="1">
      <c r="A137" s="161" t="s">
        <v>929</v>
      </c>
      <c r="B137" s="41">
        <f>Wichtige_daten!A108</f>
        <v>105</v>
      </c>
      <c r="C137" s="41" t="str">
        <f>Wichtige_daten!B108</f>
        <v>Schmid, Samuel</v>
      </c>
      <c r="D137" s="106">
        <f>SUM(T7)</f>
        <v>2732</v>
      </c>
      <c r="F137" s="121"/>
      <c r="G137" s="127">
        <v>9.5</v>
      </c>
      <c r="H137" s="128"/>
      <c r="K137" s="169" t="s">
        <v>922</v>
      </c>
      <c r="L137" s="170">
        <f t="shared" ref="L137:Q137" si="1">SUM(L130:L136)</f>
        <v>94.388138163256826</v>
      </c>
      <c r="M137" s="171">
        <f t="shared" si="1"/>
        <v>78.102366300187768</v>
      </c>
      <c r="N137" s="131">
        <f t="shared" si="1"/>
        <v>438128</v>
      </c>
      <c r="O137" s="132">
        <f t="shared" si="1"/>
        <v>1</v>
      </c>
      <c r="P137" s="130">
        <f t="shared" si="1"/>
        <v>436134</v>
      </c>
      <c r="Q137" s="134">
        <f t="shared" si="1"/>
        <v>1</v>
      </c>
    </row>
    <row r="138" spans="1:17" ht="16" thickBot="1">
      <c r="A138" s="161" t="s">
        <v>929</v>
      </c>
      <c r="B138" s="41">
        <f>Wichtige_daten!A113</f>
        <v>110</v>
      </c>
      <c r="C138" s="41" t="str">
        <f>Wichtige_daten!B113</f>
        <v>Widmer-Schlumpf, Eveline</v>
      </c>
      <c r="D138" s="106">
        <f>SUM(T8)</f>
        <v>168</v>
      </c>
      <c r="F138" s="121"/>
      <c r="G138" s="127">
        <v>10</v>
      </c>
      <c r="H138" s="128"/>
    </row>
    <row r="139" spans="1:17" ht="16" thickBot="1">
      <c r="A139" s="172"/>
      <c r="B139" s="139"/>
      <c r="C139" s="139"/>
      <c r="D139" s="131" t="s">
        <v>51</v>
      </c>
      <c r="E139" s="131">
        <f>SUM(D128:D138)</f>
        <v>35390</v>
      </c>
      <c r="F139" s="132">
        <f>SUM(E139/E141)</f>
        <v>8.1144785776848402E-2</v>
      </c>
      <c r="G139" s="497">
        <v>10</v>
      </c>
      <c r="H139" s="134">
        <f>SUM(G139/G146)</f>
        <v>8.6956521739130432E-2</v>
      </c>
    </row>
    <row r="140" spans="1:17" ht="16" thickBot="1">
      <c r="D140" s="173"/>
      <c r="E140" s="173"/>
      <c r="F140" s="174"/>
      <c r="G140" s="174"/>
      <c r="H140" s="174"/>
    </row>
    <row r="141" spans="1:17" ht="16" thickBot="1">
      <c r="A141" s="172"/>
      <c r="B141" s="139"/>
      <c r="C141" s="139"/>
      <c r="D141" s="131"/>
      <c r="E141" s="131">
        <f>SUM(E9,E81,E85,E108,E125,E139)</f>
        <v>436134</v>
      </c>
      <c r="F141" s="131">
        <f>SUM(F9,F81,F85,F108,F125,F139)</f>
        <v>1</v>
      </c>
      <c r="G141" s="174"/>
      <c r="H141" s="174"/>
    </row>
    <row r="142" spans="1:17">
      <c r="D142" s="173"/>
      <c r="E142" s="173"/>
      <c r="F142" s="174"/>
      <c r="G142" s="174"/>
      <c r="H142" s="174"/>
    </row>
    <row r="143" spans="1:17" ht="16" thickBot="1">
      <c r="F143" s="121"/>
      <c r="G143" s="121"/>
      <c r="H143" s="121"/>
    </row>
    <row r="144" spans="1:17" ht="16" thickBot="1">
      <c r="A144" s="172"/>
      <c r="B144" s="139"/>
      <c r="C144" s="139"/>
      <c r="D144" s="175" t="s">
        <v>938</v>
      </c>
      <c r="E144" s="176">
        <f>Wichtige_daten!$G$127</f>
        <v>1994</v>
      </c>
      <c r="F144" s="177">
        <f>SUM(E144/E146)</f>
        <v>4.5511813899134501E-3</v>
      </c>
      <c r="G144" s="178"/>
      <c r="H144" s="178"/>
    </row>
    <row r="145" spans="1:29" ht="16" thickBot="1">
      <c r="F145" s="121"/>
      <c r="G145" s="121"/>
      <c r="H145" s="121"/>
    </row>
    <row r="146" spans="1:29" ht="16" thickBot="1">
      <c r="A146" s="137"/>
      <c r="B146" s="179"/>
      <c r="C146" s="139"/>
      <c r="D146" s="180" t="s">
        <v>922</v>
      </c>
      <c r="E146" s="181">
        <f>SUM(E9,E81,E85,E108,E125,E139,E144)</f>
        <v>438128</v>
      </c>
      <c r="F146" s="182">
        <f>SUM(F144,F139,F125,F108,F85,F81,F9,)</f>
        <v>1.0045511813899135</v>
      </c>
      <c r="G146" s="181">
        <f>SUM(G9,G81,G85,G108,G125,G139)</f>
        <v>115</v>
      </c>
      <c r="H146" s="177">
        <f>SUM(H9,H81,H85,H108,H125,H139)</f>
        <v>0.99999999999999978</v>
      </c>
    </row>
    <row r="147" spans="1:29">
      <c r="A147" s="41"/>
      <c r="B147" s="183"/>
      <c r="F147" s="121"/>
      <c r="G147" s="121"/>
      <c r="H147" s="121"/>
    </row>
    <row r="148" spans="1:29">
      <c r="A148" s="41"/>
      <c r="B148" s="183"/>
      <c r="F148" s="121"/>
      <c r="G148" s="121"/>
      <c r="H148" s="121"/>
    </row>
    <row r="149" spans="1:29">
      <c r="F149" s="121"/>
      <c r="G149" s="121"/>
      <c r="H149" s="121"/>
    </row>
    <row r="150" spans="1:29" ht="16" thickBot="1">
      <c r="A150" s="41"/>
      <c r="B150" s="183"/>
    </row>
    <row r="151" spans="1:29">
      <c r="A151" s="184" t="s">
        <v>930</v>
      </c>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85"/>
    </row>
    <row r="152" spans="1:29" ht="16" thickBot="1">
      <c r="A152" s="164"/>
      <c r="B152" s="186"/>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65"/>
    </row>
    <row r="153" spans="1:29" ht="16" thickBot="1">
      <c r="A153" s="188" t="s">
        <v>931</v>
      </c>
      <c r="B153" s="189">
        <v>1919</v>
      </c>
      <c r="C153" s="189">
        <v>1922</v>
      </c>
      <c r="D153" s="189">
        <v>1925</v>
      </c>
      <c r="E153" s="189">
        <v>1928</v>
      </c>
      <c r="F153" s="189">
        <v>1931</v>
      </c>
      <c r="G153" s="189"/>
      <c r="H153" s="189"/>
      <c r="I153" s="189">
        <v>1935</v>
      </c>
      <c r="J153" s="189" t="s">
        <v>612</v>
      </c>
      <c r="K153" s="189">
        <v>1943</v>
      </c>
      <c r="L153" s="189">
        <v>1947</v>
      </c>
      <c r="M153" s="189">
        <v>1951</v>
      </c>
      <c r="N153" s="189">
        <v>1955</v>
      </c>
      <c r="O153" s="189">
        <v>1959</v>
      </c>
      <c r="P153" s="189">
        <v>1963</v>
      </c>
      <c r="Q153" s="189">
        <v>1967</v>
      </c>
      <c r="R153" s="189">
        <v>1971</v>
      </c>
      <c r="S153" s="189">
        <v>1975</v>
      </c>
      <c r="T153" s="189">
        <v>1979</v>
      </c>
      <c r="U153" s="189">
        <v>1983</v>
      </c>
      <c r="V153" s="189">
        <v>1987</v>
      </c>
      <c r="W153" s="189">
        <v>1991</v>
      </c>
      <c r="X153" s="189">
        <v>1995</v>
      </c>
      <c r="Y153" s="189">
        <v>1999</v>
      </c>
      <c r="Z153" s="189">
        <v>2003</v>
      </c>
      <c r="AA153" s="189">
        <v>2007</v>
      </c>
      <c r="AB153" s="190">
        <v>2011</v>
      </c>
    </row>
    <row r="154" spans="1:29">
      <c r="A154" s="191" t="s">
        <v>613</v>
      </c>
      <c r="B154" s="192">
        <v>28.849723569097019</v>
      </c>
      <c r="C154" s="192">
        <v>28.341893562671228</v>
      </c>
      <c r="D154" s="192">
        <v>27.765339615613726</v>
      </c>
      <c r="E154" s="192">
        <v>27.359319518721563</v>
      </c>
      <c r="F154" s="192">
        <v>26.939004345000701</v>
      </c>
      <c r="G154" s="192"/>
      <c r="H154" s="192"/>
      <c r="I154" s="192">
        <v>23.71741050854768</v>
      </c>
      <c r="J154" s="192">
        <v>20.720478939684707</v>
      </c>
      <c r="K154" s="192">
        <v>22.477777525177896</v>
      </c>
      <c r="L154" s="192">
        <v>22.960427455541936</v>
      </c>
      <c r="M154" s="192">
        <v>23.992457602615918</v>
      </c>
      <c r="N154" s="192">
        <v>23.298613068004244</v>
      </c>
      <c r="O154" s="192">
        <v>23.673055976872259</v>
      </c>
      <c r="P154" s="192">
        <v>23.935559069986038</v>
      </c>
      <c r="Q154" s="192">
        <v>23.2</v>
      </c>
      <c r="R154" s="192">
        <v>21.8</v>
      </c>
      <c r="S154" s="192">
        <v>22.207815887366312</v>
      </c>
      <c r="T154" s="192">
        <v>24.0072365722406</v>
      </c>
      <c r="U154" s="192">
        <v>23.332659398241212</v>
      </c>
      <c r="V154" s="192">
        <v>22.93250937213384</v>
      </c>
      <c r="W154" s="192">
        <v>20.990763510880054</v>
      </c>
      <c r="X154" s="192">
        <v>20.181077857752921</v>
      </c>
      <c r="Y154" s="192">
        <v>19.917123924113223</v>
      </c>
      <c r="Z154" s="192">
        <v>17.334741507798999</v>
      </c>
      <c r="AA154" s="192">
        <v>15.761435093908151</v>
      </c>
      <c r="AB154" s="193">
        <v>15.1045453763757</v>
      </c>
      <c r="AC154" s="194"/>
    </row>
    <row r="155" spans="1:29">
      <c r="A155" s="191" t="s">
        <v>147</v>
      </c>
      <c r="B155" s="192">
        <v>20.971810873350346</v>
      </c>
      <c r="C155" s="192">
        <v>20.947053665285047</v>
      </c>
      <c r="D155" s="192">
        <v>20.905121699012611</v>
      </c>
      <c r="E155" s="192">
        <v>21.44102648870815</v>
      </c>
      <c r="F155" s="192">
        <v>21.383519577987027</v>
      </c>
      <c r="G155" s="192"/>
      <c r="H155" s="192"/>
      <c r="I155" s="192">
        <v>20.256961236881828</v>
      </c>
      <c r="J155" s="192">
        <v>16.97856056184553</v>
      </c>
      <c r="K155" s="192">
        <v>20.792052197240093</v>
      </c>
      <c r="L155" s="192">
        <v>21.160548877575142</v>
      </c>
      <c r="M155" s="192">
        <v>22.529012020825835</v>
      </c>
      <c r="N155" s="192">
        <v>23.170730457682435</v>
      </c>
      <c r="O155" s="192">
        <v>23.319930372466587</v>
      </c>
      <c r="P155" s="192">
        <v>23.411513814935081</v>
      </c>
      <c r="Q155" s="192">
        <v>22.054076679733722</v>
      </c>
      <c r="R155" s="192">
        <v>20.3</v>
      </c>
      <c r="S155" s="192">
        <v>21.0877465069482</v>
      </c>
      <c r="T155" s="192">
        <v>21.289716716040822</v>
      </c>
      <c r="U155" s="192">
        <v>20.22003408163696</v>
      </c>
      <c r="V155" s="192">
        <v>19.582946625189397</v>
      </c>
      <c r="W155" s="192">
        <v>17.999492192593856</v>
      </c>
      <c r="X155" s="192">
        <v>16.793565007242556</v>
      </c>
      <c r="Y155" s="192">
        <v>15.85373239877981</v>
      </c>
      <c r="Z155" s="192">
        <v>14.3749718484809</v>
      </c>
      <c r="AA155" s="192">
        <v>14.478871023654687</v>
      </c>
      <c r="AB155" s="193">
        <v>12.304012142853978</v>
      </c>
      <c r="AC155" s="194"/>
    </row>
    <row r="156" spans="1:29">
      <c r="A156" s="191" t="s">
        <v>614</v>
      </c>
      <c r="B156" s="192">
        <v>23.459755916397551</v>
      </c>
      <c r="C156" s="192">
        <v>23.280646619571787</v>
      </c>
      <c r="D156" s="192">
        <v>25.845559710574051</v>
      </c>
      <c r="E156" s="192">
        <v>27.360065224389054</v>
      </c>
      <c r="F156" s="192">
        <v>28.72102222773086</v>
      </c>
      <c r="G156" s="192"/>
      <c r="H156" s="192"/>
      <c r="I156" s="192">
        <v>28.006191414994479</v>
      </c>
      <c r="J156" s="192">
        <v>25.928608497848941</v>
      </c>
      <c r="K156" s="192">
        <v>28.596630822743087</v>
      </c>
      <c r="L156" s="192">
        <v>26.203103863740733</v>
      </c>
      <c r="M156" s="192">
        <v>25.986221500200728</v>
      </c>
      <c r="N156" s="192">
        <v>27.017660711449494</v>
      </c>
      <c r="O156" s="192">
        <v>26.378961083909321</v>
      </c>
      <c r="P156" s="192">
        <v>26.624722250815964</v>
      </c>
      <c r="Q156" s="192">
        <v>23.532069290273764</v>
      </c>
      <c r="R156" s="192">
        <v>22.899635931615084</v>
      </c>
      <c r="S156" s="192">
        <v>24.87311976765152</v>
      </c>
      <c r="T156" s="192">
        <v>24.437713912300545</v>
      </c>
      <c r="U156" s="192">
        <v>22.840314050450377</v>
      </c>
      <c r="V156" s="192">
        <v>18.41692789671167</v>
      </c>
      <c r="W156" s="192">
        <v>18.490691991527935</v>
      </c>
      <c r="X156" s="192">
        <v>21.792926848226895</v>
      </c>
      <c r="Y156" s="192">
        <v>22.473463264647705</v>
      </c>
      <c r="Z156" s="192">
        <v>23.322698887245</v>
      </c>
      <c r="AA156" s="192">
        <v>19.546178135332365</v>
      </c>
      <c r="AB156" s="193">
        <v>18.72217786050771</v>
      </c>
      <c r="AC156" s="194"/>
    </row>
    <row r="157" spans="1:29">
      <c r="A157" s="191" t="s">
        <v>261</v>
      </c>
      <c r="B157" s="192">
        <v>15.328766078294652</v>
      </c>
      <c r="C157" s="192">
        <v>16.119465580252832</v>
      </c>
      <c r="D157" s="192">
        <v>15.263574741252611</v>
      </c>
      <c r="E157" s="192">
        <v>15.779256208310393</v>
      </c>
      <c r="F157" s="192">
        <v>15.268200409827045</v>
      </c>
      <c r="G157" s="192"/>
      <c r="H157" s="192"/>
      <c r="I157" s="192">
        <v>10.979471781224994</v>
      </c>
      <c r="J157" s="192">
        <v>14.741654851075046</v>
      </c>
      <c r="K157" s="192">
        <v>11.594107349898835</v>
      </c>
      <c r="L157" s="192">
        <v>12.077222746949611</v>
      </c>
      <c r="M157" s="192">
        <v>12.565704764856505</v>
      </c>
      <c r="N157" s="192">
        <v>12.075786841822122</v>
      </c>
      <c r="O157" s="192">
        <v>11.564990787585126</v>
      </c>
      <c r="P157" s="192">
        <v>11.354521813903627</v>
      </c>
      <c r="Q157" s="192">
        <v>11.029956291102865</v>
      </c>
      <c r="R157" s="192">
        <v>11.066871311521529</v>
      </c>
      <c r="S157" s="192">
        <v>9.9437693384349579</v>
      </c>
      <c r="T157" s="192">
        <v>11.602973581548904</v>
      </c>
      <c r="U157" s="192">
        <v>11.080813963198018</v>
      </c>
      <c r="V157" s="192">
        <v>11.023958160299712</v>
      </c>
      <c r="W157" s="192">
        <v>11.900966154919475</v>
      </c>
      <c r="X157" s="192">
        <v>14.900469604997291</v>
      </c>
      <c r="Y157" s="192">
        <v>22.543765557989833</v>
      </c>
      <c r="Z157" s="192">
        <v>26.653208579790601</v>
      </c>
      <c r="AA157" s="192">
        <v>28.89684140075272</v>
      </c>
      <c r="AB157" s="193">
        <v>26.556229883317542</v>
      </c>
      <c r="AC157" s="194"/>
    </row>
    <row r="158" spans="1:29">
      <c r="A158" s="191" t="s">
        <v>615</v>
      </c>
      <c r="B158" s="192">
        <v>1.9642587088113939</v>
      </c>
      <c r="C158" s="192">
        <v>2.0620802718939442</v>
      </c>
      <c r="D158" s="192">
        <v>2.2001428035483048</v>
      </c>
      <c r="E158" s="192">
        <v>1.7490526430915962</v>
      </c>
      <c r="F158" s="192">
        <v>1.2424547458504722</v>
      </c>
      <c r="G158" s="192"/>
      <c r="H158" s="192"/>
      <c r="I158" s="192">
        <v>1.1674582905958579</v>
      </c>
      <c r="J158" s="192">
        <v>2.730816302444655</v>
      </c>
      <c r="K158" s="192">
        <v>3.3676995475936069</v>
      </c>
      <c r="L158" s="192">
        <v>2.9257919767736102</v>
      </c>
      <c r="M158" s="192">
        <v>2.2471185587489519</v>
      </c>
      <c r="N158" s="192">
        <v>2.1521782568821441</v>
      </c>
      <c r="O158" s="192">
        <v>2.1549925180939971</v>
      </c>
      <c r="P158" s="192">
        <v>1.765325464336329</v>
      </c>
      <c r="Q158" s="192">
        <v>1.4358332461301928</v>
      </c>
      <c r="R158" s="192" t="s">
        <v>572</v>
      </c>
      <c r="S158" s="192" t="s">
        <v>572</v>
      </c>
      <c r="T158" s="192" t="s">
        <v>572</v>
      </c>
      <c r="U158" s="192" t="s">
        <v>572</v>
      </c>
      <c r="V158" s="192" t="s">
        <v>572</v>
      </c>
      <c r="W158" s="192" t="s">
        <v>572</v>
      </c>
      <c r="X158" s="192" t="s">
        <v>572</v>
      </c>
      <c r="Y158" s="192" t="s">
        <v>572</v>
      </c>
      <c r="Z158" s="192" t="s">
        <v>572</v>
      </c>
      <c r="AA158" s="192" t="s">
        <v>572</v>
      </c>
      <c r="AB158" s="193" t="s">
        <v>572</v>
      </c>
      <c r="AC158" s="194"/>
    </row>
    <row r="159" spans="1:29">
      <c r="A159" s="191" t="s">
        <v>644</v>
      </c>
      <c r="B159" s="192">
        <v>3.8138230173058729</v>
      </c>
      <c r="C159" s="192">
        <v>3.9543629936656117</v>
      </c>
      <c r="D159" s="192">
        <v>2.9874448518782968</v>
      </c>
      <c r="E159" s="192">
        <v>2.952000169026618</v>
      </c>
      <c r="F159" s="192">
        <v>2.8464330104217463</v>
      </c>
      <c r="G159" s="192"/>
      <c r="H159" s="192"/>
      <c r="I159" s="192">
        <v>3.3360955334457918</v>
      </c>
      <c r="J159" s="192">
        <v>1.6556917739231376</v>
      </c>
      <c r="K159" s="192">
        <v>3.2320912997021849</v>
      </c>
      <c r="L159" s="192">
        <v>3.1753007173896974</v>
      </c>
      <c r="M159" s="192">
        <v>2.5806605941978038</v>
      </c>
      <c r="N159" s="192">
        <v>2.2223702345026872</v>
      </c>
      <c r="O159" s="192">
        <v>2.3345582621619143</v>
      </c>
      <c r="P159" s="192">
        <v>2.2356144898513022</v>
      </c>
      <c r="Q159" s="192">
        <v>2.3351659408682215</v>
      </c>
      <c r="R159" s="192">
        <v>2.1939306899067144</v>
      </c>
      <c r="S159" s="192">
        <v>2.4467282724003772</v>
      </c>
      <c r="T159" s="192">
        <v>2.7960900375820952</v>
      </c>
      <c r="U159" s="192">
        <v>2.822994960571064</v>
      </c>
      <c r="V159" s="192">
        <v>2.715581684067975</v>
      </c>
      <c r="W159" s="192">
        <v>3.0366819685499644</v>
      </c>
      <c r="X159" s="192">
        <v>2.6862743391701036</v>
      </c>
      <c r="Y159" s="192">
        <v>2.2602687050942709</v>
      </c>
      <c r="Z159" s="192">
        <v>2.1919035940337501</v>
      </c>
      <c r="AA159" s="192">
        <v>1.8523939180993316</v>
      </c>
      <c r="AB159" s="195" t="s">
        <v>573</v>
      </c>
      <c r="AC159" s="196"/>
    </row>
    <row r="160" spans="1:29">
      <c r="A160" s="191"/>
      <c r="B160" s="192"/>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3"/>
      <c r="AC160" s="194"/>
    </row>
    <row r="161" spans="1:29">
      <c r="A161" s="191" t="s">
        <v>645</v>
      </c>
      <c r="B161" s="192" t="s">
        <v>572</v>
      </c>
      <c r="C161" s="192" t="s">
        <v>572</v>
      </c>
      <c r="D161" s="192" t="s">
        <v>572</v>
      </c>
      <c r="E161" s="192" t="s">
        <v>572</v>
      </c>
      <c r="F161" s="192" t="s">
        <v>572</v>
      </c>
      <c r="G161" s="192"/>
      <c r="H161" s="192"/>
      <c r="I161" s="192">
        <v>4.1445042981950095</v>
      </c>
      <c r="J161" s="192">
        <v>7.0707625947200885</v>
      </c>
      <c r="K161" s="192">
        <v>5.5194716620819788</v>
      </c>
      <c r="L161" s="192">
        <v>4.4182624569529736</v>
      </c>
      <c r="M161" s="192">
        <v>5.1066148863544178</v>
      </c>
      <c r="N161" s="192">
        <v>5.4770236552088081</v>
      </c>
      <c r="O161" s="192">
        <v>5.5018984700265685</v>
      </c>
      <c r="P161" s="192">
        <v>5.0141980911859543</v>
      </c>
      <c r="Q161" s="192">
        <v>9.0506797820189799</v>
      </c>
      <c r="R161" s="192">
        <v>7.6336186245753623</v>
      </c>
      <c r="S161" s="192">
        <v>6.0690820191731198</v>
      </c>
      <c r="T161" s="192">
        <v>4.0706589041960273</v>
      </c>
      <c r="U161" s="192">
        <v>3.9947983124459867</v>
      </c>
      <c r="V161" s="192">
        <v>4.1712601008633996</v>
      </c>
      <c r="W161" s="192">
        <v>2.8285599426842167</v>
      </c>
      <c r="X161" s="192">
        <v>1.8265107492803367</v>
      </c>
      <c r="Y161" s="192">
        <v>0.73936146253440205</v>
      </c>
      <c r="Z161" s="192" t="s">
        <v>572</v>
      </c>
      <c r="AA161" s="192" t="s">
        <v>572</v>
      </c>
      <c r="AB161" s="193" t="s">
        <v>572</v>
      </c>
      <c r="AC161" s="194"/>
    </row>
    <row r="162" spans="1:29">
      <c r="A162" s="191" t="s">
        <v>646</v>
      </c>
      <c r="B162" s="192">
        <v>0.80714344026991336</v>
      </c>
      <c r="C162" s="192">
        <v>0.85865545394632936</v>
      </c>
      <c r="D162" s="192">
        <v>0.9262060647134045</v>
      </c>
      <c r="E162" s="192">
        <v>0.69822907332399542</v>
      </c>
      <c r="F162" s="192">
        <v>0.97927581777175943</v>
      </c>
      <c r="G162" s="192"/>
      <c r="H162" s="192"/>
      <c r="I162" s="192">
        <v>0.74218164184153002</v>
      </c>
      <c r="J162" s="192">
        <v>0.92573880455852808</v>
      </c>
      <c r="K162" s="192">
        <v>0.41228090117534733</v>
      </c>
      <c r="L162" s="192">
        <v>0.94471756881015778</v>
      </c>
      <c r="M162" s="192">
        <v>0.99417783500329693</v>
      </c>
      <c r="N162" s="192">
        <v>1.0842354966466679</v>
      </c>
      <c r="O162" s="192">
        <v>1.4289931492207621</v>
      </c>
      <c r="P162" s="192">
        <v>1.6314027880455293</v>
      </c>
      <c r="Q162" s="192">
        <v>1.5825357599954923</v>
      </c>
      <c r="R162" s="192">
        <v>2.1471624842282893</v>
      </c>
      <c r="S162" s="192">
        <v>1.9653904508242184</v>
      </c>
      <c r="T162" s="192">
        <v>2.2225978230873649</v>
      </c>
      <c r="U162" s="192">
        <v>2.0836947489465762</v>
      </c>
      <c r="V162" s="192">
        <v>1.926411112620446</v>
      </c>
      <c r="W162" s="192">
        <v>1.8923146683168448</v>
      </c>
      <c r="X162" s="192">
        <v>1.7881916959164941</v>
      </c>
      <c r="Y162" s="192">
        <v>1.8277557192208416</v>
      </c>
      <c r="Z162" s="192">
        <v>2.27252122294176</v>
      </c>
      <c r="AA162" s="192">
        <v>2.4419999818314984</v>
      </c>
      <c r="AB162" s="193">
        <v>1.9973982107537029</v>
      </c>
      <c r="AC162" s="194"/>
    </row>
    <row r="163" spans="1:29">
      <c r="A163" s="191" t="s">
        <v>647</v>
      </c>
      <c r="B163" s="192" t="s">
        <v>572</v>
      </c>
      <c r="C163" s="192" t="s">
        <v>572</v>
      </c>
      <c r="D163" s="192" t="s">
        <v>572</v>
      </c>
      <c r="E163" s="192" t="s">
        <v>572</v>
      </c>
      <c r="F163" s="192" t="s">
        <v>572</v>
      </c>
      <c r="G163" s="192"/>
      <c r="H163" s="192"/>
      <c r="I163" s="192" t="s">
        <v>572</v>
      </c>
      <c r="J163" s="192" t="s">
        <v>572</v>
      </c>
      <c r="K163" s="192" t="s">
        <v>572</v>
      </c>
      <c r="L163" s="192" t="s">
        <v>572</v>
      </c>
      <c r="M163" s="192" t="s">
        <v>572</v>
      </c>
      <c r="N163" s="192" t="s">
        <v>572</v>
      </c>
      <c r="O163" s="192" t="s">
        <v>572</v>
      </c>
      <c r="P163" s="192" t="s">
        <v>572</v>
      </c>
      <c r="Q163" s="192" t="s">
        <v>572</v>
      </c>
      <c r="R163" s="192">
        <v>0.3</v>
      </c>
      <c r="S163" s="192">
        <v>0.1492611114534465</v>
      </c>
      <c r="T163" s="192" t="s">
        <v>572</v>
      </c>
      <c r="U163" s="192">
        <v>0.39837977182606382</v>
      </c>
      <c r="V163" s="192">
        <v>0.30440796656929903</v>
      </c>
      <c r="W163" s="192">
        <v>0.39325503951400881</v>
      </c>
      <c r="X163" s="192">
        <v>0.29523545211429653</v>
      </c>
      <c r="Y163" s="192">
        <v>0.42258679358735324</v>
      </c>
      <c r="Z163" s="192">
        <v>0.35965933074961898</v>
      </c>
      <c r="AA163" s="192">
        <v>0.43372264425165036</v>
      </c>
      <c r="AB163" s="193">
        <v>0.25577437552042587</v>
      </c>
      <c r="AC163" s="194"/>
    </row>
    <row r="164" spans="1:29">
      <c r="A164" s="191" t="s">
        <v>648</v>
      </c>
      <c r="B164" s="192" t="s">
        <v>572</v>
      </c>
      <c r="C164" s="192" t="s">
        <v>572</v>
      </c>
      <c r="D164" s="192" t="s">
        <v>572</v>
      </c>
      <c r="E164" s="192" t="s">
        <v>572</v>
      </c>
      <c r="F164" s="192" t="s">
        <v>572</v>
      </c>
      <c r="G164" s="192"/>
      <c r="H164" s="192"/>
      <c r="I164" s="192" t="s">
        <v>572</v>
      </c>
      <c r="J164" s="192" t="s">
        <v>572</v>
      </c>
      <c r="K164" s="192" t="s">
        <v>572</v>
      </c>
      <c r="L164" s="192" t="s">
        <v>572</v>
      </c>
      <c r="M164" s="192" t="s">
        <v>572</v>
      </c>
      <c r="N164" s="192" t="s">
        <v>572</v>
      </c>
      <c r="O164" s="192" t="s">
        <v>572</v>
      </c>
      <c r="P164" s="192" t="s">
        <v>572</v>
      </c>
      <c r="Q164" s="192" t="s">
        <v>572</v>
      </c>
      <c r="R164" s="192" t="s">
        <v>572</v>
      </c>
      <c r="S164" s="192" t="s">
        <v>572</v>
      </c>
      <c r="T164" s="192" t="s">
        <v>572</v>
      </c>
      <c r="U164" s="192" t="s">
        <v>572</v>
      </c>
      <c r="V164" s="192" t="s">
        <v>572</v>
      </c>
      <c r="W164" s="192" t="s">
        <v>572</v>
      </c>
      <c r="X164" s="192" t="s">
        <v>572</v>
      </c>
      <c r="Y164" s="192" t="s">
        <v>572</v>
      </c>
      <c r="Z164" s="192" t="s">
        <v>572</v>
      </c>
      <c r="AA164" s="192">
        <v>1.427156104464659</v>
      </c>
      <c r="AB164" s="193">
        <v>5.3808907414604734</v>
      </c>
      <c r="AC164" s="194"/>
    </row>
    <row r="165" spans="1:29">
      <c r="A165" s="191" t="s">
        <v>649</v>
      </c>
      <c r="B165" s="192" t="s">
        <v>572</v>
      </c>
      <c r="C165" s="192" t="s">
        <v>572</v>
      </c>
      <c r="D165" s="192" t="s">
        <v>572</v>
      </c>
      <c r="E165" s="192" t="s">
        <v>572</v>
      </c>
      <c r="F165" s="192" t="s">
        <v>572</v>
      </c>
      <c r="G165" s="192"/>
      <c r="H165" s="192"/>
      <c r="I165" s="192" t="s">
        <v>572</v>
      </c>
      <c r="J165" s="192" t="s">
        <v>572</v>
      </c>
      <c r="K165" s="192" t="s">
        <v>572</v>
      </c>
      <c r="L165" s="192" t="s">
        <v>572</v>
      </c>
      <c r="M165" s="192" t="s">
        <v>572</v>
      </c>
      <c r="N165" s="192" t="s">
        <v>572</v>
      </c>
      <c r="O165" s="192" t="s">
        <v>572</v>
      </c>
      <c r="P165" s="192" t="s">
        <v>572</v>
      </c>
      <c r="Q165" s="192" t="s">
        <v>572</v>
      </c>
      <c r="R165" s="192" t="s">
        <v>572</v>
      </c>
      <c r="S165" s="192" t="s">
        <v>572</v>
      </c>
      <c r="T165" s="192" t="s">
        <v>572</v>
      </c>
      <c r="U165" s="192" t="s">
        <v>572</v>
      </c>
      <c r="V165" s="192" t="s">
        <v>572</v>
      </c>
      <c r="W165" s="192" t="s">
        <v>572</v>
      </c>
      <c r="X165" s="192" t="s">
        <v>572</v>
      </c>
      <c r="Y165" s="192" t="s">
        <v>572</v>
      </c>
      <c r="Z165" s="192" t="s">
        <v>572</v>
      </c>
      <c r="AA165" s="192" t="s">
        <v>572</v>
      </c>
      <c r="AB165" s="193">
        <v>5.4154010371328427</v>
      </c>
      <c r="AC165" s="194"/>
    </row>
    <row r="166" spans="1:29">
      <c r="A166" s="191"/>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3"/>
      <c r="AC166" s="194"/>
    </row>
    <row r="167" spans="1:29">
      <c r="A167" s="191" t="s">
        <v>620</v>
      </c>
      <c r="B167" s="192" t="s">
        <v>572</v>
      </c>
      <c r="C167" s="192">
        <v>1.8301915566908677</v>
      </c>
      <c r="D167" s="192">
        <v>1.9950812111139349</v>
      </c>
      <c r="E167" s="192">
        <v>1.8416444301379433</v>
      </c>
      <c r="F167" s="192">
        <v>1.4801497988511405</v>
      </c>
      <c r="G167" s="192"/>
      <c r="H167" s="192"/>
      <c r="I167" s="192">
        <v>1.3758821616970782</v>
      </c>
      <c r="J167" s="192">
        <v>2.5806222141745065</v>
      </c>
      <c r="K167" s="192" t="s">
        <v>572</v>
      </c>
      <c r="L167" s="192">
        <v>5.1394010332327733</v>
      </c>
      <c r="M167" s="192">
        <v>2.6686482967203258</v>
      </c>
      <c r="N167" s="192">
        <v>2.5678992104683394</v>
      </c>
      <c r="O167" s="192">
        <v>2.6818815721164126</v>
      </c>
      <c r="P167" s="192">
        <v>2.1926718925624042</v>
      </c>
      <c r="Q167" s="192">
        <v>2.8900797707496517</v>
      </c>
      <c r="R167" s="192">
        <v>2.5769644090291179</v>
      </c>
      <c r="S167" s="192">
        <v>2.371305916451893</v>
      </c>
      <c r="T167" s="192">
        <v>2.0831067266854224</v>
      </c>
      <c r="U167" s="192">
        <v>0.89231776010192843</v>
      </c>
      <c r="V167" s="192">
        <v>0.80269180417701058</v>
      </c>
      <c r="W167" s="192">
        <v>0.77643835128752092</v>
      </c>
      <c r="X167" s="192">
        <v>1.1992473993600019</v>
      </c>
      <c r="Y167" s="192">
        <v>0.9581193705489619</v>
      </c>
      <c r="Z167" s="192">
        <v>0.69843650893477605</v>
      </c>
      <c r="AA167" s="192">
        <v>0.73221013547886571</v>
      </c>
      <c r="AB167" s="193">
        <v>0.54099663522062968</v>
      </c>
      <c r="AC167" s="194"/>
    </row>
    <row r="168" spans="1:29">
      <c r="A168" s="191" t="s">
        <v>621</v>
      </c>
      <c r="B168" s="192" t="s">
        <v>572</v>
      </c>
      <c r="C168" s="192" t="s">
        <v>572</v>
      </c>
      <c r="D168" s="192" t="s">
        <v>572</v>
      </c>
      <c r="E168" s="192" t="s">
        <v>572</v>
      </c>
      <c r="F168" s="192" t="s">
        <v>572</v>
      </c>
      <c r="G168" s="192"/>
      <c r="H168" s="192"/>
      <c r="I168" s="192" t="s">
        <v>572</v>
      </c>
      <c r="J168" s="192" t="s">
        <v>572</v>
      </c>
      <c r="K168" s="192" t="s">
        <v>572</v>
      </c>
      <c r="L168" s="192" t="s">
        <v>572</v>
      </c>
      <c r="M168" s="192" t="s">
        <v>572</v>
      </c>
      <c r="N168" s="192" t="s">
        <v>572</v>
      </c>
      <c r="O168" s="192" t="s">
        <v>572</v>
      </c>
      <c r="P168" s="192" t="s">
        <v>572</v>
      </c>
      <c r="Q168" s="192" t="s">
        <v>572</v>
      </c>
      <c r="R168" s="192">
        <v>0.26455822364881371</v>
      </c>
      <c r="S168" s="192">
        <v>0.34722709449671263</v>
      </c>
      <c r="T168" s="192">
        <v>0.4444036513941978</v>
      </c>
      <c r="U168" s="192">
        <v>0.50828744124379699</v>
      </c>
      <c r="V168" s="192">
        <v>0.5623799974145034</v>
      </c>
      <c r="W168" s="192">
        <v>0.58733697298166299</v>
      </c>
      <c r="X168" s="192" t="s">
        <v>572</v>
      </c>
      <c r="Y168" s="192" t="s">
        <v>572</v>
      </c>
      <c r="Z168" s="192" t="s">
        <v>572</v>
      </c>
      <c r="AA168" s="192" t="s">
        <v>572</v>
      </c>
      <c r="AB168" s="193" t="s">
        <v>572</v>
      </c>
      <c r="AC168" s="194"/>
    </row>
    <row r="169" spans="1:29">
      <c r="A169" s="191" t="s">
        <v>622</v>
      </c>
      <c r="B169" s="192" t="s">
        <v>572</v>
      </c>
      <c r="C169" s="192" t="s">
        <v>572</v>
      </c>
      <c r="D169" s="192" t="s">
        <v>572</v>
      </c>
      <c r="E169" s="192" t="s">
        <v>572</v>
      </c>
      <c r="F169" s="192" t="s">
        <v>572</v>
      </c>
      <c r="G169" s="192"/>
      <c r="H169" s="192"/>
      <c r="I169" s="192" t="s">
        <v>572</v>
      </c>
      <c r="J169" s="192" t="s">
        <v>572</v>
      </c>
      <c r="K169" s="192" t="s">
        <v>572</v>
      </c>
      <c r="L169" s="192" t="s">
        <v>572</v>
      </c>
      <c r="M169" s="192" t="s">
        <v>572</v>
      </c>
      <c r="N169" s="192" t="s">
        <v>572</v>
      </c>
      <c r="O169" s="192" t="s">
        <v>572</v>
      </c>
      <c r="P169" s="192" t="s">
        <v>572</v>
      </c>
      <c r="Q169" s="192" t="s">
        <v>572</v>
      </c>
      <c r="R169" s="192">
        <v>9.1346301073850833E-2</v>
      </c>
      <c r="S169" s="192">
        <v>0.99269412218170738</v>
      </c>
      <c r="T169" s="192">
        <v>1.6979969847660252</v>
      </c>
      <c r="U169" s="192">
        <v>2.2294744371046793</v>
      </c>
      <c r="V169" s="192">
        <v>1.2583857802317755</v>
      </c>
      <c r="W169" s="192">
        <v>0.2226802448805589</v>
      </c>
      <c r="X169" s="192" t="s">
        <v>572</v>
      </c>
      <c r="Y169" s="192" t="s">
        <v>572</v>
      </c>
      <c r="Z169" s="192" t="s">
        <v>572</v>
      </c>
      <c r="AA169" s="192" t="s">
        <v>572</v>
      </c>
      <c r="AB169" s="193" t="s">
        <v>572</v>
      </c>
      <c r="AC169" s="194"/>
    </row>
    <row r="170" spans="1:29">
      <c r="A170" s="191" t="s">
        <v>623</v>
      </c>
      <c r="B170" s="192" t="s">
        <v>572</v>
      </c>
      <c r="C170" s="192" t="s">
        <v>572</v>
      </c>
      <c r="D170" s="192" t="s">
        <v>572</v>
      </c>
      <c r="E170" s="192" t="s">
        <v>572</v>
      </c>
      <c r="F170" s="192" t="s">
        <v>572</v>
      </c>
      <c r="G170" s="192"/>
      <c r="H170" s="192"/>
      <c r="I170" s="192" t="s">
        <v>572</v>
      </c>
      <c r="J170" s="192" t="s">
        <v>572</v>
      </c>
      <c r="K170" s="192" t="s">
        <v>572</v>
      </c>
      <c r="L170" s="192" t="s">
        <v>572</v>
      </c>
      <c r="M170" s="192" t="s">
        <v>572</v>
      </c>
      <c r="N170" s="192" t="s">
        <v>572</v>
      </c>
      <c r="O170" s="192" t="s">
        <v>572</v>
      </c>
      <c r="P170" s="192" t="s">
        <v>572</v>
      </c>
      <c r="Q170" s="192" t="s">
        <v>572</v>
      </c>
      <c r="R170" s="192" t="s">
        <v>572</v>
      </c>
      <c r="S170" s="192">
        <v>6.4505015732088694E-2</v>
      </c>
      <c r="T170" s="192">
        <v>0.63184999839253875</v>
      </c>
      <c r="U170" s="192">
        <v>1.8919505488809818</v>
      </c>
      <c r="V170" s="192">
        <v>4.8787969833596154</v>
      </c>
      <c r="W170" s="192">
        <v>6.0735131544964638</v>
      </c>
      <c r="X170" s="192">
        <v>5.0421261519251255</v>
      </c>
      <c r="Y170" s="192">
        <v>4.9663948962031546</v>
      </c>
      <c r="Z170" s="192">
        <v>7.43241509739119</v>
      </c>
      <c r="AA170" s="192">
        <v>9.5861259256706646</v>
      </c>
      <c r="AB170" s="193">
        <v>8.4328061825028424</v>
      </c>
      <c r="AC170" s="194"/>
    </row>
    <row r="171" spans="1:29">
      <c r="A171" s="191" t="s">
        <v>624</v>
      </c>
      <c r="B171" s="192" t="s">
        <v>572</v>
      </c>
      <c r="C171" s="192" t="s">
        <v>572</v>
      </c>
      <c r="D171" s="192" t="s">
        <v>572</v>
      </c>
      <c r="E171" s="192" t="s">
        <v>572</v>
      </c>
      <c r="F171" s="192" t="s">
        <v>572</v>
      </c>
      <c r="G171" s="192"/>
      <c r="H171" s="192"/>
      <c r="I171" s="192" t="s">
        <v>572</v>
      </c>
      <c r="J171" s="192" t="s">
        <v>572</v>
      </c>
      <c r="K171" s="192" t="s">
        <v>572</v>
      </c>
      <c r="L171" s="192" t="s">
        <v>572</v>
      </c>
      <c r="M171" s="192" t="s">
        <v>572</v>
      </c>
      <c r="N171" s="192" t="s">
        <v>572</v>
      </c>
      <c r="O171" s="192" t="s">
        <v>572</v>
      </c>
      <c r="P171" s="192" t="s">
        <v>572</v>
      </c>
      <c r="Q171" s="192" t="s">
        <v>572</v>
      </c>
      <c r="R171" s="192" t="s">
        <v>572</v>
      </c>
      <c r="S171" s="192" t="s">
        <v>572</v>
      </c>
      <c r="T171" s="192">
        <v>0.17653636736371076</v>
      </c>
      <c r="U171" s="192">
        <v>1.0236870647328944</v>
      </c>
      <c r="V171" s="192">
        <v>2.398887098432386</v>
      </c>
      <c r="W171" s="192">
        <v>1.2526349695894794</v>
      </c>
      <c r="X171" s="192">
        <v>1.4735659844249926</v>
      </c>
      <c r="Y171" s="192">
        <v>0.31942809387340099</v>
      </c>
      <c r="Z171" s="192">
        <v>0.52724283179308395</v>
      </c>
      <c r="AA171" s="192">
        <v>0.19747129407853595</v>
      </c>
      <c r="AB171" s="195" t="s">
        <v>574</v>
      </c>
      <c r="AC171" s="197"/>
    </row>
    <row r="172" spans="1:29">
      <c r="A172" s="191" t="s">
        <v>625</v>
      </c>
      <c r="B172" s="192" t="s">
        <v>572</v>
      </c>
      <c r="C172" s="192" t="s">
        <v>572</v>
      </c>
      <c r="D172" s="192" t="s">
        <v>572</v>
      </c>
      <c r="E172" s="192" t="s">
        <v>572</v>
      </c>
      <c r="F172" s="192" t="s">
        <v>572</v>
      </c>
      <c r="G172" s="192"/>
      <c r="H172" s="192"/>
      <c r="I172" s="192" t="s">
        <v>572</v>
      </c>
      <c r="J172" s="192" t="s">
        <v>572</v>
      </c>
      <c r="K172" s="192" t="s">
        <v>572</v>
      </c>
      <c r="L172" s="192" t="s">
        <v>572</v>
      </c>
      <c r="M172" s="192" t="s">
        <v>572</v>
      </c>
      <c r="N172" s="192" t="s">
        <v>572</v>
      </c>
      <c r="O172" s="192" t="s">
        <v>572</v>
      </c>
      <c r="P172" s="192" t="s">
        <v>572</v>
      </c>
      <c r="Q172" s="192" t="s">
        <v>572</v>
      </c>
      <c r="R172" s="192" t="s">
        <v>572</v>
      </c>
      <c r="S172" s="192" t="s">
        <v>572</v>
      </c>
      <c r="T172" s="192" t="s">
        <v>572</v>
      </c>
      <c r="U172" s="192" t="s">
        <v>572</v>
      </c>
      <c r="V172" s="192" t="s">
        <v>572</v>
      </c>
      <c r="W172" s="192" t="s">
        <v>572</v>
      </c>
      <c r="X172" s="192">
        <v>0.32372375019018701</v>
      </c>
      <c r="Y172" s="192">
        <v>0.47256107899587363</v>
      </c>
      <c r="Z172" s="192">
        <v>0.50524172242316501</v>
      </c>
      <c r="AA172" s="192">
        <v>0.37973915653997081</v>
      </c>
      <c r="AB172" s="193">
        <v>0.33846687786200585</v>
      </c>
      <c r="AC172" s="194"/>
    </row>
    <row r="173" spans="1:29">
      <c r="A173" s="158"/>
      <c r="AB173" s="162"/>
    </row>
    <row r="174" spans="1:29">
      <c r="A174" s="191" t="s">
        <v>626</v>
      </c>
      <c r="B174" s="192" t="s">
        <v>572</v>
      </c>
      <c r="C174" s="192" t="s">
        <v>572</v>
      </c>
      <c r="D174" s="192" t="s">
        <v>572</v>
      </c>
      <c r="E174" s="192" t="s">
        <v>572</v>
      </c>
      <c r="F174" s="192" t="s">
        <v>572</v>
      </c>
      <c r="G174" s="192"/>
      <c r="H174" s="192"/>
      <c r="I174" s="192" t="s">
        <v>572</v>
      </c>
      <c r="J174" s="192" t="s">
        <v>572</v>
      </c>
      <c r="K174" s="192" t="s">
        <v>572</v>
      </c>
      <c r="L174" s="192" t="s">
        <v>572</v>
      </c>
      <c r="M174" s="192" t="s">
        <v>572</v>
      </c>
      <c r="N174" s="192" t="s">
        <v>572</v>
      </c>
      <c r="O174" s="192" t="s">
        <v>572</v>
      </c>
      <c r="P174" s="192" t="s">
        <v>572</v>
      </c>
      <c r="Q174" s="192">
        <v>0.170649837802159</v>
      </c>
      <c r="R174" s="192">
        <v>4.2513200615006932</v>
      </c>
      <c r="S174" s="192">
        <v>2.9612134154557799</v>
      </c>
      <c r="T174" s="192">
        <v>0.63208829651700316</v>
      </c>
      <c r="U174" s="192">
        <v>0.51780941433871597</v>
      </c>
      <c r="V174" s="192">
        <v>0.349930683404993</v>
      </c>
      <c r="W174" s="192" t="s">
        <v>572</v>
      </c>
      <c r="X174" s="192" t="s">
        <v>572</v>
      </c>
      <c r="Y174" s="192" t="s">
        <v>572</v>
      </c>
      <c r="Z174" s="192" t="s">
        <v>572</v>
      </c>
      <c r="AA174" s="192" t="s">
        <v>572</v>
      </c>
      <c r="AB174" s="193" t="s">
        <v>572</v>
      </c>
      <c r="AC174" s="194"/>
    </row>
    <row r="175" spans="1:29">
      <c r="A175" s="191" t="s">
        <v>627</v>
      </c>
      <c r="B175" s="192" t="s">
        <v>572</v>
      </c>
      <c r="C175" s="192" t="s">
        <v>572</v>
      </c>
      <c r="D175" s="192" t="s">
        <v>572</v>
      </c>
      <c r="E175" s="192" t="s">
        <v>572</v>
      </c>
      <c r="F175" s="192" t="s">
        <v>572</v>
      </c>
      <c r="G175" s="192"/>
      <c r="H175" s="192"/>
      <c r="I175" s="192" t="s">
        <v>572</v>
      </c>
      <c r="J175" s="192" t="s">
        <v>572</v>
      </c>
      <c r="K175" s="192" t="s">
        <v>572</v>
      </c>
      <c r="L175" s="192" t="s">
        <v>572</v>
      </c>
      <c r="M175" s="192" t="s">
        <v>572</v>
      </c>
      <c r="N175" s="192" t="s">
        <v>572</v>
      </c>
      <c r="O175" s="192" t="s">
        <v>572</v>
      </c>
      <c r="P175" s="192" t="s">
        <v>572</v>
      </c>
      <c r="Q175" s="192">
        <v>0.63138427606636027</v>
      </c>
      <c r="R175" s="192">
        <v>3.2013373415820148</v>
      </c>
      <c r="S175" s="192">
        <v>2.4747018539846843</v>
      </c>
      <c r="T175" s="192">
        <v>1.3232146469980555</v>
      </c>
      <c r="U175" s="192">
        <v>2.9386197748053156</v>
      </c>
      <c r="V175" s="192">
        <v>2.5384111831152079</v>
      </c>
      <c r="W175" s="192">
        <v>3.390104695941472</v>
      </c>
      <c r="X175" s="192">
        <v>3.1287645638410182</v>
      </c>
      <c r="Y175" s="192">
        <v>1.8383440842927472</v>
      </c>
      <c r="Z175" s="192">
        <v>0.95815907934590905</v>
      </c>
      <c r="AA175" s="192">
        <v>0.53464353910672224</v>
      </c>
      <c r="AB175" s="193">
        <v>0.20031021751410766</v>
      </c>
      <c r="AC175" s="194"/>
    </row>
    <row r="176" spans="1:29">
      <c r="A176" s="191" t="s">
        <v>628</v>
      </c>
      <c r="B176" s="192" t="s">
        <v>572</v>
      </c>
      <c r="C176" s="192" t="s">
        <v>572</v>
      </c>
      <c r="D176" s="192" t="s">
        <v>572</v>
      </c>
      <c r="E176" s="192" t="s">
        <v>572</v>
      </c>
      <c r="F176" s="192" t="s">
        <v>572</v>
      </c>
      <c r="G176" s="192"/>
      <c r="H176" s="192"/>
      <c r="I176" s="192" t="s">
        <v>572</v>
      </c>
      <c r="J176" s="192" t="s">
        <v>572</v>
      </c>
      <c r="K176" s="192" t="s">
        <v>572</v>
      </c>
      <c r="L176" s="192" t="s">
        <v>572</v>
      </c>
      <c r="M176" s="192" t="s">
        <v>572</v>
      </c>
      <c r="N176" s="192" t="s">
        <v>572</v>
      </c>
      <c r="O176" s="192" t="s">
        <v>572</v>
      </c>
      <c r="P176" s="192" t="s">
        <v>572</v>
      </c>
      <c r="Q176" s="192" t="s">
        <v>572</v>
      </c>
      <c r="R176" s="192" t="s">
        <v>572</v>
      </c>
      <c r="S176" s="192">
        <v>0.3477721479918367</v>
      </c>
      <c r="T176" s="192">
        <v>0.25234439736957281</v>
      </c>
      <c r="U176" s="192">
        <v>0.38726123784184174</v>
      </c>
      <c r="V176" s="192">
        <v>0.92170483728858943</v>
      </c>
      <c r="W176" s="192">
        <v>0.99776637654767097</v>
      </c>
      <c r="X176" s="192">
        <v>1.3013577419513205</v>
      </c>
      <c r="Y176" s="192">
        <v>1.2500507718427936</v>
      </c>
      <c r="Z176" s="192">
        <v>1.2637152052817</v>
      </c>
      <c r="AA176" s="192">
        <v>1.2809579388249808</v>
      </c>
      <c r="AB176" s="193">
        <v>1.2714234639113215</v>
      </c>
      <c r="AC176" s="194"/>
    </row>
    <row r="177" spans="1:29">
      <c r="A177" s="191" t="s">
        <v>629</v>
      </c>
      <c r="B177" s="192" t="s">
        <v>572</v>
      </c>
      <c r="C177" s="192" t="s">
        <v>572</v>
      </c>
      <c r="D177" s="192" t="s">
        <v>572</v>
      </c>
      <c r="E177" s="192" t="s">
        <v>572</v>
      </c>
      <c r="F177" s="192" t="s">
        <v>572</v>
      </c>
      <c r="G177" s="192"/>
      <c r="H177" s="192"/>
      <c r="I177" s="192" t="s">
        <v>572</v>
      </c>
      <c r="J177" s="192" t="s">
        <v>572</v>
      </c>
      <c r="K177" s="192" t="s">
        <v>572</v>
      </c>
      <c r="L177" s="192" t="s">
        <v>572</v>
      </c>
      <c r="M177" s="192" t="s">
        <v>572</v>
      </c>
      <c r="N177" s="192" t="s">
        <v>572</v>
      </c>
      <c r="O177" s="192" t="s">
        <v>572</v>
      </c>
      <c r="P177" s="192" t="s">
        <v>572</v>
      </c>
      <c r="Q177" s="192" t="s">
        <v>572</v>
      </c>
      <c r="R177" s="192" t="s">
        <v>572</v>
      </c>
      <c r="S177" s="192" t="s">
        <v>572</v>
      </c>
      <c r="T177" s="192" t="s">
        <v>572</v>
      </c>
      <c r="U177" s="192" t="s">
        <v>572</v>
      </c>
      <c r="V177" s="192">
        <v>2.6039600951167632</v>
      </c>
      <c r="W177" s="192">
        <v>5.0675123375089068</v>
      </c>
      <c r="X177" s="192">
        <v>3.9700001960259699</v>
      </c>
      <c r="Y177" s="192">
        <v>0.86592255151819286</v>
      </c>
      <c r="Z177" s="192">
        <v>0.19035834306786301</v>
      </c>
      <c r="AA177" s="192">
        <v>9.9420046588498387E-2</v>
      </c>
      <c r="AB177" s="193" t="s">
        <v>572</v>
      </c>
      <c r="AC177" s="194"/>
    </row>
    <row r="178" spans="1:29">
      <c r="A178" s="191" t="s">
        <v>630</v>
      </c>
      <c r="B178" s="192" t="s">
        <v>572</v>
      </c>
      <c r="C178" s="192" t="s">
        <v>572</v>
      </c>
      <c r="D178" s="192" t="s">
        <v>572</v>
      </c>
      <c r="E178" s="192" t="s">
        <v>572</v>
      </c>
      <c r="F178" s="192" t="s">
        <v>572</v>
      </c>
      <c r="G178" s="192"/>
      <c r="H178" s="192"/>
      <c r="I178" s="192" t="s">
        <v>572</v>
      </c>
      <c r="J178" s="192" t="s">
        <v>572</v>
      </c>
      <c r="K178" s="192" t="s">
        <v>572</v>
      </c>
      <c r="L178" s="192" t="s">
        <v>572</v>
      </c>
      <c r="M178" s="192" t="s">
        <v>572</v>
      </c>
      <c r="N178" s="192" t="s">
        <v>572</v>
      </c>
      <c r="O178" s="192" t="s">
        <v>572</v>
      </c>
      <c r="P178" s="192" t="s">
        <v>572</v>
      </c>
      <c r="Q178" s="192" t="s">
        <v>572</v>
      </c>
      <c r="R178" s="192" t="s">
        <v>572</v>
      </c>
      <c r="S178" s="192" t="s">
        <v>572</v>
      </c>
      <c r="T178" s="192" t="s">
        <v>572</v>
      </c>
      <c r="U178" s="192" t="s">
        <v>572</v>
      </c>
      <c r="V178" s="192" t="s">
        <v>572</v>
      </c>
      <c r="W178" s="192">
        <v>1.38398500005975</v>
      </c>
      <c r="X178" s="192">
        <v>0.94157063645745598</v>
      </c>
      <c r="Y178" s="192">
        <v>0.87763262989781698</v>
      </c>
      <c r="Z178" s="192">
        <v>0.35127728460978702</v>
      </c>
      <c r="AA178" s="192">
        <v>0.57779377873229898</v>
      </c>
      <c r="AB178" s="193">
        <v>0.80476052862380298</v>
      </c>
      <c r="AC178" s="194"/>
    </row>
    <row r="179" spans="1:29">
      <c r="A179" s="191" t="s">
        <v>631</v>
      </c>
      <c r="B179" s="192" t="s">
        <v>572</v>
      </c>
      <c r="C179" s="192" t="s">
        <v>572</v>
      </c>
      <c r="D179" s="192" t="s">
        <v>572</v>
      </c>
      <c r="E179" s="192" t="s">
        <v>572</v>
      </c>
      <c r="F179" s="192" t="s">
        <v>572</v>
      </c>
      <c r="G179" s="192"/>
      <c r="H179" s="192"/>
      <c r="I179" s="192" t="s">
        <v>572</v>
      </c>
      <c r="J179" s="192" t="s">
        <v>572</v>
      </c>
      <c r="K179" s="192" t="s">
        <v>572</v>
      </c>
      <c r="L179" s="192" t="s">
        <v>572</v>
      </c>
      <c r="M179" s="192" t="s">
        <v>572</v>
      </c>
      <c r="N179" s="192" t="s">
        <v>572</v>
      </c>
      <c r="O179" s="192" t="s">
        <v>572</v>
      </c>
      <c r="P179" s="192" t="s">
        <v>572</v>
      </c>
      <c r="Q179" s="192" t="s">
        <v>572</v>
      </c>
      <c r="R179" s="192" t="s">
        <v>572</v>
      </c>
      <c r="S179" s="192" t="s">
        <v>572</v>
      </c>
      <c r="T179" s="192" t="s">
        <v>572</v>
      </c>
      <c r="U179" s="192" t="s">
        <v>572</v>
      </c>
      <c r="V179" s="192" t="s">
        <v>572</v>
      </c>
      <c r="W179" s="192" t="s">
        <v>572</v>
      </c>
      <c r="X179" s="192" t="s">
        <v>572</v>
      </c>
      <c r="Y179" s="192" t="s">
        <v>572</v>
      </c>
      <c r="Z179" s="192" t="s">
        <v>572</v>
      </c>
      <c r="AA179" s="192">
        <v>0.11552139365493193</v>
      </c>
      <c r="AB179" s="193">
        <v>0.43862207851592877</v>
      </c>
      <c r="AC179" s="194"/>
    </row>
    <row r="180" spans="1:29">
      <c r="A180" s="191"/>
      <c r="B180" s="192"/>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3"/>
      <c r="AC180" s="194"/>
    </row>
    <row r="181" spans="1:29">
      <c r="A181" s="191" t="s">
        <v>632</v>
      </c>
      <c r="B181" s="192">
        <v>4.8</v>
      </c>
      <c r="C181" s="192">
        <v>2.6</v>
      </c>
      <c r="D181" s="192">
        <v>2.1</v>
      </c>
      <c r="E181" s="192">
        <v>0.81940624429069098</v>
      </c>
      <c r="F181" s="192">
        <v>1.1399400665592483</v>
      </c>
      <c r="G181" s="192"/>
      <c r="H181" s="192"/>
      <c r="I181" s="192">
        <v>6.2738431325757533</v>
      </c>
      <c r="J181" s="192">
        <v>6.6670654597248653</v>
      </c>
      <c r="K181" s="192">
        <v>4.0078886943869785</v>
      </c>
      <c r="L181" s="192">
        <v>0.99522330303336393</v>
      </c>
      <c r="M181" s="192">
        <v>1.4</v>
      </c>
      <c r="N181" s="192">
        <v>1</v>
      </c>
      <c r="O181" s="192">
        <v>0.96073780754705462</v>
      </c>
      <c r="P181" s="192">
        <v>1.8344703243777742</v>
      </c>
      <c r="Q181" s="192">
        <v>2.1356384477304378</v>
      </c>
      <c r="R181" s="192">
        <v>1.2387175242899102</v>
      </c>
      <c r="S181" s="192">
        <v>1.6976670794531472</v>
      </c>
      <c r="T181" s="192">
        <v>2.3314713835171093</v>
      </c>
      <c r="U181" s="192">
        <v>2.8369030336335941</v>
      </c>
      <c r="V181" s="192">
        <v>2.610848619003431</v>
      </c>
      <c r="W181" s="192">
        <v>2.7153024277201774</v>
      </c>
      <c r="X181" s="192">
        <v>2.3553920211230319</v>
      </c>
      <c r="Y181" s="192">
        <v>2.4134886968596296</v>
      </c>
      <c r="Z181" s="192">
        <v>1.5634489561118501</v>
      </c>
      <c r="AA181" s="192">
        <v>1.657518489029475</v>
      </c>
      <c r="AB181" s="193">
        <v>2.2361843879269769</v>
      </c>
      <c r="AC181" s="194"/>
    </row>
    <row r="182" spans="1:29" ht="16" thickBot="1">
      <c r="A182" s="191"/>
      <c r="B182" s="192"/>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3"/>
      <c r="AC182" s="194"/>
    </row>
    <row r="183" spans="1:29" ht="16" thickBot="1">
      <c r="A183" s="198" t="s">
        <v>922</v>
      </c>
      <c r="B183" s="199">
        <v>99.995281603526749</v>
      </c>
      <c r="C183" s="199">
        <v>99.994349703977633</v>
      </c>
      <c r="D183" s="199">
        <v>99.98847069770693</v>
      </c>
      <c r="E183" s="199">
        <v>100</v>
      </c>
      <c r="F183" s="199">
        <v>100</v>
      </c>
      <c r="G183" s="199"/>
      <c r="H183" s="199"/>
      <c r="I183" s="199">
        <v>99.999999999999986</v>
      </c>
      <c r="J183" s="199">
        <v>100.00000000000001</v>
      </c>
      <c r="K183" s="199">
        <v>100.00000000000001</v>
      </c>
      <c r="L183" s="199">
        <v>100.00000000000001</v>
      </c>
      <c r="M183" s="199">
        <v>100.07061605952379</v>
      </c>
      <c r="N183" s="199">
        <v>100.06649793266695</v>
      </c>
      <c r="O183" s="199">
        <v>100</v>
      </c>
      <c r="P183" s="199">
        <v>100.00000000000001</v>
      </c>
      <c r="Q183" s="199">
        <v>100.04806932247183</v>
      </c>
      <c r="R183" s="199">
        <v>99.965462902971382</v>
      </c>
      <c r="S183" s="199">
        <v>100</v>
      </c>
      <c r="T183" s="199">
        <v>99.999999999999986</v>
      </c>
      <c r="U183" s="199">
        <v>100.00000000000001</v>
      </c>
      <c r="V183" s="199">
        <v>100</v>
      </c>
      <c r="W183" s="199">
        <v>100.00000000000003</v>
      </c>
      <c r="X183" s="199">
        <v>99.999999999999986</v>
      </c>
      <c r="Y183" s="199">
        <v>100.00000000000003</v>
      </c>
      <c r="Z183" s="199">
        <v>99.999999999999957</v>
      </c>
      <c r="AA183" s="199">
        <v>100</v>
      </c>
      <c r="AB183" s="200">
        <v>100</v>
      </c>
      <c r="AC183" s="201"/>
    </row>
    <row r="185" spans="1:29">
      <c r="A185" s="106" t="s">
        <v>932</v>
      </c>
    </row>
    <row r="186" spans="1:29">
      <c r="A186" s="106" t="s">
        <v>633</v>
      </c>
    </row>
    <row r="187" spans="1:29">
      <c r="A187" s="106" t="s">
        <v>634</v>
      </c>
    </row>
    <row r="188" spans="1:29">
      <c r="A188" s="106" t="s">
        <v>571</v>
      </c>
    </row>
    <row r="192" spans="1:29" ht="16" thickBot="1">
      <c r="H192" s="106">
        <v>1919</v>
      </c>
      <c r="I192" s="106">
        <v>2011</v>
      </c>
    </row>
    <row r="193" spans="3:9" ht="16" thickBot="1">
      <c r="C193" s="188" t="s">
        <v>931</v>
      </c>
      <c r="D193" s="189">
        <v>1919</v>
      </c>
      <c r="E193" s="190">
        <v>2011</v>
      </c>
      <c r="G193" s="106" t="s">
        <v>649</v>
      </c>
      <c r="H193" s="106">
        <v>0</v>
      </c>
      <c r="I193" s="496">
        <f>SUM(E205)</f>
        <v>5.4154010371328427</v>
      </c>
    </row>
    <row r="194" spans="3:9">
      <c r="C194" s="191" t="s">
        <v>613</v>
      </c>
      <c r="D194" s="192">
        <v>28.849723569097019</v>
      </c>
      <c r="E194" s="193">
        <v>15.1045453763757</v>
      </c>
      <c r="G194" s="106" t="s">
        <v>147</v>
      </c>
      <c r="H194" s="496">
        <f>SUM(D195)</f>
        <v>20.971810873350346</v>
      </c>
      <c r="I194" s="496">
        <f>SUM(E195)</f>
        <v>12.304012142853978</v>
      </c>
    </row>
    <row r="195" spans="3:9">
      <c r="C195" s="191" t="s">
        <v>147</v>
      </c>
      <c r="D195" s="192">
        <v>20.971810873350346</v>
      </c>
      <c r="E195" s="193">
        <v>12.304012142853978</v>
      </c>
      <c r="G195" s="106" t="s">
        <v>233</v>
      </c>
      <c r="H195" s="496">
        <f>SUM(D194)</f>
        <v>28.849723569097019</v>
      </c>
      <c r="I195" s="496">
        <f>SUM(E194)</f>
        <v>15.1045453763757</v>
      </c>
    </row>
    <row r="196" spans="3:9">
      <c r="C196" s="191" t="s">
        <v>614</v>
      </c>
      <c r="D196" s="192">
        <v>23.459755916397551</v>
      </c>
      <c r="E196" s="193">
        <v>18.72217786050771</v>
      </c>
      <c r="G196" s="106" t="s">
        <v>895</v>
      </c>
      <c r="H196" s="496">
        <f>SUM(D199)</f>
        <v>3.8138230173058729</v>
      </c>
      <c r="I196" s="106">
        <v>0</v>
      </c>
    </row>
    <row r="197" spans="3:9">
      <c r="C197" s="191" t="s">
        <v>261</v>
      </c>
      <c r="D197" s="192">
        <v>15.328766078294652</v>
      </c>
      <c r="E197" s="193">
        <v>26.556229883317542</v>
      </c>
      <c r="G197" s="106" t="s">
        <v>614</v>
      </c>
      <c r="H197" s="496">
        <f>SUM(D196)</f>
        <v>23.459755916397551</v>
      </c>
      <c r="I197" s="496">
        <f>SUM(E196)</f>
        <v>18.72217786050771</v>
      </c>
    </row>
    <row r="198" spans="3:9">
      <c r="C198" s="191" t="s">
        <v>615</v>
      </c>
      <c r="D198" s="192">
        <v>1.9642587088113939</v>
      </c>
      <c r="E198" s="193" t="s">
        <v>572</v>
      </c>
      <c r="G198" s="106" t="s">
        <v>261</v>
      </c>
      <c r="H198" s="496">
        <f>SUM(D197)</f>
        <v>15.328766078294652</v>
      </c>
      <c r="I198" s="496">
        <f>SUM(E197)</f>
        <v>26.556229883317542</v>
      </c>
    </row>
    <row r="199" spans="3:9">
      <c r="C199" s="191" t="s">
        <v>644</v>
      </c>
      <c r="D199" s="192">
        <v>3.8138230173058729</v>
      </c>
      <c r="E199" s="195" t="s">
        <v>573</v>
      </c>
      <c r="G199" s="106" t="s">
        <v>1332</v>
      </c>
      <c r="H199" s="496">
        <f>SUM(D198,D202,D221)</f>
        <v>7.5714021490813073</v>
      </c>
      <c r="I199" s="496">
        <f>SUM(E202:E204,E207,E210,E212,E215:E216,E218:E219,E221)</f>
        <v>21.897633699812221</v>
      </c>
    </row>
    <row r="200" spans="3:9">
      <c r="C200" s="191"/>
      <c r="D200" s="192"/>
      <c r="E200" s="193"/>
      <c r="H200" s="496">
        <f>SUM(H193:H199)</f>
        <v>99.995281603526749</v>
      </c>
      <c r="I200" s="496">
        <f>SUM(I193:I199)</f>
        <v>99.999999999999986</v>
      </c>
    </row>
    <row r="201" spans="3:9">
      <c r="C201" s="191" t="s">
        <v>645</v>
      </c>
      <c r="D201" s="192" t="s">
        <v>572</v>
      </c>
      <c r="E201" s="193" t="s">
        <v>572</v>
      </c>
    </row>
    <row r="202" spans="3:9">
      <c r="C202" s="191" t="s">
        <v>646</v>
      </c>
      <c r="D202" s="192">
        <v>0.80714344026991336</v>
      </c>
      <c r="E202" s="193">
        <v>1.9973982107537029</v>
      </c>
    </row>
    <row r="203" spans="3:9">
      <c r="C203" s="191" t="s">
        <v>647</v>
      </c>
      <c r="D203" s="192" t="s">
        <v>572</v>
      </c>
      <c r="E203" s="193">
        <v>0.25577437552042587</v>
      </c>
    </row>
    <row r="204" spans="3:9">
      <c r="C204" s="191" t="s">
        <v>648</v>
      </c>
      <c r="D204" s="192" t="s">
        <v>572</v>
      </c>
      <c r="E204" s="193">
        <v>5.3808907414604734</v>
      </c>
    </row>
    <row r="205" spans="3:9">
      <c r="C205" s="191" t="s">
        <v>649</v>
      </c>
      <c r="D205" s="192" t="s">
        <v>572</v>
      </c>
      <c r="E205" s="193">
        <v>5.4154010371328427</v>
      </c>
    </row>
    <row r="206" spans="3:9">
      <c r="C206" s="191"/>
      <c r="D206" s="192"/>
      <c r="E206" s="193"/>
    </row>
    <row r="207" spans="3:9">
      <c r="C207" s="191" t="s">
        <v>620</v>
      </c>
      <c r="D207" s="192" t="s">
        <v>572</v>
      </c>
      <c r="E207" s="193">
        <v>0.54099663522062968</v>
      </c>
    </row>
    <row r="208" spans="3:9">
      <c r="C208" s="191" t="s">
        <v>621</v>
      </c>
      <c r="D208" s="192" t="s">
        <v>572</v>
      </c>
      <c r="E208" s="193" t="s">
        <v>572</v>
      </c>
    </row>
    <row r="209" spans="3:5">
      <c r="C209" s="191" t="s">
        <v>622</v>
      </c>
      <c r="D209" s="192" t="s">
        <v>572</v>
      </c>
      <c r="E209" s="193" t="s">
        <v>572</v>
      </c>
    </row>
    <row r="210" spans="3:5">
      <c r="C210" s="191" t="s">
        <v>623</v>
      </c>
      <c r="D210" s="192" t="s">
        <v>572</v>
      </c>
      <c r="E210" s="193">
        <v>8.4328061825028424</v>
      </c>
    </row>
    <row r="211" spans="3:5">
      <c r="C211" s="191" t="s">
        <v>624</v>
      </c>
      <c r="D211" s="192" t="s">
        <v>572</v>
      </c>
      <c r="E211" s="195" t="s">
        <v>574</v>
      </c>
    </row>
    <row r="212" spans="3:5">
      <c r="C212" s="191" t="s">
        <v>625</v>
      </c>
      <c r="D212" s="192" t="s">
        <v>572</v>
      </c>
      <c r="E212" s="193">
        <v>0.33846687786200585</v>
      </c>
    </row>
    <row r="213" spans="3:5">
      <c r="C213" s="158"/>
      <c r="E213" s="162"/>
    </row>
    <row r="214" spans="3:5">
      <c r="C214" s="191" t="s">
        <v>626</v>
      </c>
      <c r="D214" s="192" t="s">
        <v>572</v>
      </c>
      <c r="E214" s="193" t="s">
        <v>572</v>
      </c>
    </row>
    <row r="215" spans="3:5">
      <c r="C215" s="191" t="s">
        <v>627</v>
      </c>
      <c r="D215" s="192" t="s">
        <v>572</v>
      </c>
      <c r="E215" s="193">
        <v>0.20031021751410766</v>
      </c>
    </row>
    <row r="216" spans="3:5">
      <c r="C216" s="191" t="s">
        <v>628</v>
      </c>
      <c r="D216" s="192" t="s">
        <v>572</v>
      </c>
      <c r="E216" s="193">
        <v>1.2714234639113215</v>
      </c>
    </row>
    <row r="217" spans="3:5">
      <c r="C217" s="191" t="s">
        <v>629</v>
      </c>
      <c r="D217" s="192" t="s">
        <v>572</v>
      </c>
      <c r="E217" s="193" t="s">
        <v>572</v>
      </c>
    </row>
    <row r="218" spans="3:5">
      <c r="C218" s="191" t="s">
        <v>630</v>
      </c>
      <c r="D218" s="192" t="s">
        <v>572</v>
      </c>
      <c r="E218" s="193">
        <v>0.80476052862380298</v>
      </c>
    </row>
    <row r="219" spans="3:5">
      <c r="C219" s="191" t="s">
        <v>631</v>
      </c>
      <c r="D219" s="192" t="s">
        <v>572</v>
      </c>
      <c r="E219" s="193">
        <v>0.43862207851592877</v>
      </c>
    </row>
    <row r="220" spans="3:5">
      <c r="C220" s="191"/>
      <c r="D220" s="192"/>
      <c r="E220" s="193"/>
    </row>
    <row r="221" spans="3:5">
      <c r="C221" s="191" t="s">
        <v>632</v>
      </c>
      <c r="D221" s="192">
        <v>4.8</v>
      </c>
      <c r="E221" s="193">
        <v>2.2361843879269769</v>
      </c>
    </row>
    <row r="222" spans="3:5" ht="16" thickBot="1">
      <c r="C222" s="191"/>
      <c r="D222" s="192"/>
      <c r="E222" s="193"/>
    </row>
    <row r="223" spans="3:5" ht="16" thickBot="1">
      <c r="C223" s="198" t="s">
        <v>922</v>
      </c>
      <c r="D223" s="199">
        <v>99.995281603526749</v>
      </c>
      <c r="E223" s="200">
        <v>100</v>
      </c>
    </row>
  </sheetData>
  <sortState xmlns:xlrd2="http://schemas.microsoft.com/office/spreadsheetml/2017/richdata2" ref="A4:F118">
    <sortCondition ref="A4:A118"/>
  </sortState>
  <phoneticPr fontId="3" type="noConversion"/>
  <pageMargins left="0.7" right="0.7" top="0.78740157499999996" bottom="0.78740157499999996" header="0.3" footer="0.3"/>
  <pageSetup paperSize="9" orientation="portrait" horizontalDpi="4294967292" verticalDpi="4294967292"/>
  <ignoredErrors>
    <ignoredError sqref="P130:P135" formula="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0"/>
  <sheetViews>
    <sheetView zoomScale="80" zoomScaleNormal="80" zoomScalePageLayoutView="80" workbookViewId="0">
      <pane ySplit="4" topLeftCell="A132" activePane="bottomLeft" state="frozen"/>
      <selection pane="bottomLeft" activeCell="Q180" sqref="Q180"/>
    </sheetView>
  </sheetViews>
  <sheetFormatPr baseColWidth="10" defaultColWidth="10.6640625" defaultRowHeight="14"/>
  <cols>
    <col min="1" max="1" width="10.6640625" style="205"/>
    <col min="2" max="2" width="21.6640625" style="205" bestFit="1" customWidth="1"/>
    <col min="3" max="4" width="23.5" style="205" bestFit="1" customWidth="1"/>
    <col min="5" max="5" width="20.5" style="205" bestFit="1" customWidth="1"/>
    <col min="6" max="7" width="23.5" style="205" bestFit="1" customWidth="1"/>
    <col min="8" max="8" width="22.5" style="205" bestFit="1" customWidth="1"/>
    <col min="9" max="9" width="24.5" style="205" customWidth="1"/>
    <col min="10" max="16384" width="10.6640625" style="205"/>
  </cols>
  <sheetData>
    <row r="1" spans="1:26" ht="60" customHeight="1">
      <c r="A1" s="52" t="s">
        <v>1315</v>
      </c>
      <c r="B1" s="38"/>
      <c r="C1" s="38"/>
      <c r="D1" s="38"/>
      <c r="E1" s="38"/>
      <c r="F1" s="38"/>
      <c r="G1" s="38"/>
      <c r="H1" s="38"/>
    </row>
    <row r="2" spans="1:26" ht="20">
      <c r="A2" s="53" t="s">
        <v>1273</v>
      </c>
      <c r="B2" s="38"/>
      <c r="C2" s="38"/>
      <c r="D2" s="38"/>
      <c r="E2" s="38"/>
      <c r="F2" s="38"/>
      <c r="G2" s="38"/>
      <c r="H2" s="38"/>
    </row>
    <row r="3" spans="1:26" ht="20">
      <c r="A3" s="54" t="s">
        <v>1306</v>
      </c>
      <c r="B3" s="38"/>
      <c r="C3" s="38"/>
      <c r="D3" s="38"/>
      <c r="E3" s="38"/>
      <c r="F3" s="38"/>
      <c r="G3" s="38"/>
      <c r="H3" s="38"/>
      <c r="T3" s="205" t="s">
        <v>1331</v>
      </c>
    </row>
    <row r="4" spans="1:26" ht="43">
      <c r="A4" s="51" t="s">
        <v>894</v>
      </c>
      <c r="B4" s="51" t="s">
        <v>596</v>
      </c>
      <c r="C4" s="51" t="s">
        <v>597</v>
      </c>
      <c r="D4" s="51" t="s">
        <v>598</v>
      </c>
      <c r="E4" s="51" t="s">
        <v>544</v>
      </c>
      <c r="F4" s="51" t="s">
        <v>599</v>
      </c>
      <c r="G4" s="51" t="s">
        <v>600</v>
      </c>
      <c r="H4" s="51" t="s">
        <v>601</v>
      </c>
      <c r="L4" s="206" t="s">
        <v>649</v>
      </c>
      <c r="M4" s="206" t="s">
        <v>147</v>
      </c>
      <c r="N4" s="206" t="s">
        <v>233</v>
      </c>
      <c r="O4" s="206" t="s">
        <v>895</v>
      </c>
      <c r="P4" s="206" t="s">
        <v>614</v>
      </c>
      <c r="Q4" s="206" t="s">
        <v>261</v>
      </c>
      <c r="U4" s="205" t="s">
        <v>1348</v>
      </c>
      <c r="V4" s="205" t="s">
        <v>1349</v>
      </c>
      <c r="X4" s="205" t="s">
        <v>1350</v>
      </c>
      <c r="Z4" s="205">
        <v>60265</v>
      </c>
    </row>
    <row r="5" spans="1:26" ht="15">
      <c r="A5" s="49"/>
      <c r="B5" s="38"/>
      <c r="C5" s="38"/>
      <c r="D5" s="38"/>
      <c r="E5" s="38"/>
      <c r="F5" s="38"/>
      <c r="G5" s="38"/>
      <c r="H5" s="38"/>
      <c r="T5" s="205" t="s">
        <v>649</v>
      </c>
      <c r="U5" s="509">
        <v>38158</v>
      </c>
      <c r="V5" s="509">
        <v>40136</v>
      </c>
      <c r="W5" s="205">
        <f>SUM(V5-U5)</f>
        <v>1978</v>
      </c>
      <c r="Y5" s="350">
        <f>SUM(W5/Z4)</f>
        <v>3.2821704140048119E-2</v>
      </c>
    </row>
    <row r="6" spans="1:26" ht="15">
      <c r="A6" s="49">
        <v>1849</v>
      </c>
      <c r="B6" s="207" t="str">
        <f>Wichtige_daten!$C$4</f>
        <v>FDP</v>
      </c>
      <c r="C6" s="208" t="str">
        <f>Wichtige_daten!$C$8</f>
        <v>FDP</v>
      </c>
      <c r="D6" s="208" t="str">
        <f>Wichtige_daten!$C$6</f>
        <v>FDP</v>
      </c>
      <c r="E6" s="208" t="str">
        <f>Wichtige_daten!$C$5</f>
        <v>FDP</v>
      </c>
      <c r="F6" s="208" t="str">
        <f>Wichtige_daten!$C$7</f>
        <v>FDP</v>
      </c>
      <c r="G6" s="208" t="str">
        <f>Wichtige_daten!$C$9</f>
        <v>FDP</v>
      </c>
      <c r="H6" s="208" t="str">
        <f>Wichtige_daten!$C$10</f>
        <v>FDP</v>
      </c>
      <c r="I6" s="106" t="s">
        <v>1090</v>
      </c>
      <c r="K6" s="209">
        <v>1849</v>
      </c>
      <c r="L6" s="205">
        <v>0</v>
      </c>
      <c r="M6" s="205">
        <v>0</v>
      </c>
      <c r="N6" s="205">
        <v>7</v>
      </c>
      <c r="O6" s="205">
        <v>0</v>
      </c>
      <c r="P6" s="205">
        <v>0</v>
      </c>
      <c r="Q6" s="205">
        <v>0</v>
      </c>
      <c r="R6" s="205">
        <f>SUM(L6:Q6)</f>
        <v>7</v>
      </c>
      <c r="T6" s="205" t="s">
        <v>147</v>
      </c>
      <c r="U6" s="509">
        <v>32142</v>
      </c>
      <c r="V6" s="509">
        <v>76660</v>
      </c>
      <c r="W6" s="205">
        <f t="shared" ref="W6:W10" si="0">SUM(V6-U6)</f>
        <v>44518</v>
      </c>
      <c r="Y6" s="350">
        <f>SUM(W6/Z4)</f>
        <v>0.73870405708122455</v>
      </c>
    </row>
    <row r="7" spans="1:26" ht="15">
      <c r="A7" s="49">
        <v>1850</v>
      </c>
      <c r="B7" s="207" t="str">
        <f>$D$6</f>
        <v>FDP</v>
      </c>
      <c r="C7" s="208" t="str">
        <f t="shared" ref="C7:C14" si="1">$C$6</f>
        <v>FDP</v>
      </c>
      <c r="D7" s="208" t="str">
        <f>$B$6</f>
        <v>FDP</v>
      </c>
      <c r="E7" s="208" t="str">
        <f>$E$6</f>
        <v>FDP</v>
      </c>
      <c r="F7" s="208" t="str">
        <f>$F$6</f>
        <v>FDP</v>
      </c>
      <c r="G7" s="208" t="str">
        <f>$G$6</f>
        <v>FDP</v>
      </c>
      <c r="H7" s="208" t="str">
        <f>$H$6</f>
        <v>FDP</v>
      </c>
      <c r="I7" s="106" t="s">
        <v>1090</v>
      </c>
      <c r="K7" s="209">
        <v>1850</v>
      </c>
      <c r="L7" s="205">
        <v>0</v>
      </c>
      <c r="M7" s="205">
        <v>0</v>
      </c>
      <c r="N7" s="205">
        <v>7</v>
      </c>
      <c r="O7" s="205">
        <v>0</v>
      </c>
      <c r="P7" s="205">
        <v>0</v>
      </c>
      <c r="Q7" s="205">
        <v>0</v>
      </c>
      <c r="R7" s="205">
        <f t="shared" ref="R7:R70" si="2">SUM(L7:Q7)</f>
        <v>7</v>
      </c>
      <c r="T7" s="205" t="s">
        <v>233</v>
      </c>
      <c r="U7" s="509">
        <v>16396</v>
      </c>
      <c r="V7" s="509">
        <v>76660</v>
      </c>
      <c r="W7" s="205">
        <f t="shared" si="0"/>
        <v>60264</v>
      </c>
      <c r="Y7" s="350">
        <f>SUM(W7/Z4)</f>
        <v>0.99998340662075835</v>
      </c>
    </row>
    <row r="8" spans="1:26" ht="15">
      <c r="A8" s="49">
        <v>1851</v>
      </c>
      <c r="B8" s="207" t="str">
        <f>$F$6</f>
        <v>FDP</v>
      </c>
      <c r="C8" s="208" t="str">
        <f t="shared" si="1"/>
        <v>FDP</v>
      </c>
      <c r="D8" s="208" t="str">
        <f>$B$6</f>
        <v>FDP</v>
      </c>
      <c r="E8" s="208" t="str">
        <f>$E$6</f>
        <v>FDP</v>
      </c>
      <c r="F8" s="208" t="str">
        <f>$D$6</f>
        <v>FDP</v>
      </c>
      <c r="G8" s="208" t="str">
        <f>$G$6</f>
        <v>FDP</v>
      </c>
      <c r="H8" s="208" t="str">
        <f>$H$6</f>
        <v>FDP</v>
      </c>
      <c r="I8" s="106" t="s">
        <v>1090</v>
      </c>
      <c r="K8" s="209">
        <v>1851</v>
      </c>
      <c r="L8" s="205">
        <v>0</v>
      </c>
      <c r="M8" s="205">
        <v>0</v>
      </c>
      <c r="N8" s="205">
        <v>7</v>
      </c>
      <c r="O8" s="205">
        <v>0</v>
      </c>
      <c r="P8" s="205">
        <v>0</v>
      </c>
      <c r="Q8" s="205">
        <v>0</v>
      </c>
      <c r="R8" s="205">
        <f t="shared" si="2"/>
        <v>7</v>
      </c>
      <c r="T8" s="205" t="s">
        <v>895</v>
      </c>
      <c r="U8" s="205" t="s">
        <v>470</v>
      </c>
      <c r="V8" s="205" t="s">
        <v>470</v>
      </c>
      <c r="W8" s="205">
        <v>918</v>
      </c>
      <c r="Y8" s="350">
        <f>SUM(W8/Z4)</f>
        <v>1.5232722143864598E-2</v>
      </c>
    </row>
    <row r="9" spans="1:26" ht="15">
      <c r="A9" s="49">
        <v>1852</v>
      </c>
      <c r="B9" s="207" t="str">
        <f>$B$6</f>
        <v>FDP</v>
      </c>
      <c r="C9" s="208" t="str">
        <f t="shared" si="1"/>
        <v>FDP</v>
      </c>
      <c r="D9" s="208" t="str">
        <f>$D$6</f>
        <v>FDP</v>
      </c>
      <c r="E9" s="208" t="str">
        <f>$E$6</f>
        <v>FDP</v>
      </c>
      <c r="F9" s="208" t="str">
        <f>$F$6</f>
        <v>FDP</v>
      </c>
      <c r="G9" s="208" t="str">
        <f>$G$6</f>
        <v>FDP</v>
      </c>
      <c r="H9" s="208" t="str">
        <f>$H$6</f>
        <v>FDP</v>
      </c>
      <c r="I9" s="106" t="s">
        <v>1090</v>
      </c>
      <c r="K9" s="209">
        <v>1852</v>
      </c>
      <c r="L9" s="205">
        <v>0</v>
      </c>
      <c r="M9" s="205">
        <v>0</v>
      </c>
      <c r="N9" s="205">
        <v>7</v>
      </c>
      <c r="O9" s="205">
        <v>0</v>
      </c>
      <c r="P9" s="205">
        <v>0</v>
      </c>
      <c r="Q9" s="205">
        <v>0</v>
      </c>
      <c r="R9" s="205">
        <f t="shared" si="2"/>
        <v>7</v>
      </c>
      <c r="T9" s="205" t="s">
        <v>614</v>
      </c>
      <c r="U9" s="509">
        <v>14610</v>
      </c>
      <c r="V9" s="509">
        <v>40136</v>
      </c>
      <c r="W9" s="205">
        <f t="shared" si="0"/>
        <v>25526</v>
      </c>
      <c r="Y9" s="350">
        <f>SUM(W9/Z4)</f>
        <v>0.42356259852318923</v>
      </c>
    </row>
    <row r="10" spans="1:26" ht="15">
      <c r="A10" s="49">
        <v>1853</v>
      </c>
      <c r="B10" s="207" t="str">
        <f>$H$6</f>
        <v>FDP</v>
      </c>
      <c r="C10" s="208" t="str">
        <f t="shared" si="1"/>
        <v>FDP</v>
      </c>
      <c r="D10" s="208" t="str">
        <f>$B$6</f>
        <v>FDP</v>
      </c>
      <c r="E10" s="208" t="str">
        <f>$E$6</f>
        <v>FDP</v>
      </c>
      <c r="F10" s="208" t="str">
        <f>$D$6</f>
        <v>FDP</v>
      </c>
      <c r="G10" s="208" t="str">
        <f>$G$6</f>
        <v>FDP</v>
      </c>
      <c r="H10" s="208" t="str">
        <f>$F$6</f>
        <v>FDP</v>
      </c>
      <c r="I10" s="106" t="s">
        <v>1090</v>
      </c>
      <c r="K10" s="209">
        <v>1853</v>
      </c>
      <c r="L10" s="205">
        <v>0</v>
      </c>
      <c r="M10" s="205">
        <v>0</v>
      </c>
      <c r="N10" s="205">
        <v>7</v>
      </c>
      <c r="O10" s="205">
        <v>0</v>
      </c>
      <c r="P10" s="205">
        <v>0</v>
      </c>
      <c r="Q10" s="205">
        <v>0</v>
      </c>
      <c r="R10" s="205">
        <f t="shared" si="2"/>
        <v>7</v>
      </c>
      <c r="T10" s="205" t="s">
        <v>261</v>
      </c>
      <c r="U10" s="509">
        <v>9477</v>
      </c>
      <c r="V10" s="509">
        <v>40136</v>
      </c>
      <c r="W10" s="205">
        <f t="shared" si="0"/>
        <v>30659</v>
      </c>
      <c r="Y10" s="350"/>
    </row>
    <row r="11" spans="1:26" ht="15">
      <c r="A11" s="49">
        <v>1854</v>
      </c>
      <c r="B11" s="207" t="str">
        <f>$G$6</f>
        <v>FDP</v>
      </c>
      <c r="C11" s="208" t="str">
        <f t="shared" si="1"/>
        <v>FDP</v>
      </c>
      <c r="D11" s="208" t="str">
        <f>$B$6</f>
        <v>FDP</v>
      </c>
      <c r="E11" s="208" t="str">
        <f>$E$6</f>
        <v>FDP</v>
      </c>
      <c r="F11" s="208" t="str">
        <f>$D$6</f>
        <v>FDP</v>
      </c>
      <c r="G11" s="208" t="str">
        <f>$H$6</f>
        <v>FDP</v>
      </c>
      <c r="H11" s="208" t="str">
        <f>$F$6</f>
        <v>FDP</v>
      </c>
      <c r="I11" s="106" t="s">
        <v>1090</v>
      </c>
      <c r="K11" s="209">
        <v>1854</v>
      </c>
      <c r="L11" s="205">
        <v>0</v>
      </c>
      <c r="M11" s="205">
        <v>0</v>
      </c>
      <c r="N11" s="205">
        <v>7</v>
      </c>
      <c r="O11" s="205">
        <v>0</v>
      </c>
      <c r="P11" s="205">
        <v>0</v>
      </c>
      <c r="Q11" s="205">
        <v>0</v>
      </c>
      <c r="R11" s="205">
        <f t="shared" si="2"/>
        <v>7</v>
      </c>
      <c r="U11" s="509">
        <v>38158</v>
      </c>
      <c r="V11" s="509">
        <v>38352</v>
      </c>
      <c r="W11" s="205">
        <f>SUM(V11-U11)</f>
        <v>194</v>
      </c>
      <c r="X11" s="205">
        <f>SUM(W10-W11)</f>
        <v>30465</v>
      </c>
      <c r="Y11" s="350">
        <f>SUM(X11/Z4)</f>
        <v>0.50551729859785943</v>
      </c>
    </row>
    <row r="12" spans="1:26" ht="15">
      <c r="A12" s="49">
        <v>1855</v>
      </c>
      <c r="B12" s="207" t="str">
        <f>Wichtige_daten!$C$4</f>
        <v>FDP</v>
      </c>
      <c r="C12" s="208" t="str">
        <f t="shared" si="1"/>
        <v>FDP</v>
      </c>
      <c r="D12" s="208" t="str">
        <f>Wichtige_daten!$C$11</f>
        <v>FDP</v>
      </c>
      <c r="E12" s="208" t="str">
        <f>$G$6</f>
        <v>FDP</v>
      </c>
      <c r="F12" s="208" t="str">
        <f>$D$6</f>
        <v>FDP</v>
      </c>
      <c r="G12" s="208" t="str">
        <f>$F$6</f>
        <v>FDP</v>
      </c>
      <c r="H12" s="208" t="str">
        <f t="shared" ref="H12:H23" si="3">$H$6</f>
        <v>FDP</v>
      </c>
      <c r="I12" s="106" t="s">
        <v>1090</v>
      </c>
      <c r="K12" s="209">
        <v>1855</v>
      </c>
      <c r="L12" s="205">
        <v>0</v>
      </c>
      <c r="M12" s="205">
        <v>0</v>
      </c>
      <c r="N12" s="205">
        <v>7</v>
      </c>
      <c r="O12" s="205">
        <v>0</v>
      </c>
      <c r="P12" s="205">
        <v>0</v>
      </c>
      <c r="Q12" s="205">
        <v>0</v>
      </c>
      <c r="R12" s="205">
        <f t="shared" si="2"/>
        <v>7</v>
      </c>
      <c r="U12" s="205" t="s">
        <v>1352</v>
      </c>
      <c r="V12" s="205" t="s">
        <v>1351</v>
      </c>
    </row>
    <row r="13" spans="1:26" ht="15">
      <c r="A13" s="49">
        <v>1856</v>
      </c>
      <c r="B13" s="207" t="str">
        <f>$D$12</f>
        <v>FDP</v>
      </c>
      <c r="C13" s="208" t="str">
        <f t="shared" si="1"/>
        <v>FDP</v>
      </c>
      <c r="D13" s="208" t="str">
        <f>$B$6</f>
        <v>FDP</v>
      </c>
      <c r="E13" s="208" t="str">
        <f>$G$6</f>
        <v>FDP</v>
      </c>
      <c r="F13" s="208" t="str">
        <f>Wichtige_daten!$C$13</f>
        <v>FDP</v>
      </c>
      <c r="G13" s="208" t="str">
        <f>$B$14</f>
        <v>FDP</v>
      </c>
      <c r="H13" s="208" t="str">
        <f t="shared" si="3"/>
        <v>FDP</v>
      </c>
      <c r="I13" s="106" t="s">
        <v>1090</v>
      </c>
      <c r="K13" s="209">
        <v>1856</v>
      </c>
      <c r="L13" s="205">
        <v>0</v>
      </c>
      <c r="M13" s="205">
        <v>0</v>
      </c>
      <c r="N13" s="205">
        <v>7</v>
      </c>
      <c r="O13" s="205">
        <v>0</v>
      </c>
      <c r="P13" s="205">
        <v>0</v>
      </c>
      <c r="Q13" s="205">
        <v>0</v>
      </c>
      <c r="R13" s="205">
        <f t="shared" si="2"/>
        <v>7</v>
      </c>
    </row>
    <row r="14" spans="1:26" ht="15">
      <c r="A14" s="49">
        <v>1857</v>
      </c>
      <c r="B14" s="207" t="str">
        <f>Wichtige_daten!$C$12</f>
        <v>FDP</v>
      </c>
      <c r="C14" s="208" t="str">
        <f t="shared" si="1"/>
        <v>FDP</v>
      </c>
      <c r="D14" s="208" t="str">
        <f>$B$6</f>
        <v>FDP</v>
      </c>
      <c r="E14" s="208" t="str">
        <f>$G$6</f>
        <v>FDP</v>
      </c>
      <c r="F14" s="208" t="str">
        <f>$D$12</f>
        <v>FDP</v>
      </c>
      <c r="G14" s="208" t="str">
        <f>$F$13</f>
        <v>FDP</v>
      </c>
      <c r="H14" s="208" t="str">
        <f t="shared" si="3"/>
        <v>FDP</v>
      </c>
      <c r="I14" s="106" t="s">
        <v>1090</v>
      </c>
      <c r="K14" s="209">
        <v>1857</v>
      </c>
      <c r="L14" s="205">
        <v>0</v>
      </c>
      <c r="M14" s="205">
        <v>0</v>
      </c>
      <c r="N14" s="205">
        <v>7</v>
      </c>
      <c r="O14" s="205">
        <v>0</v>
      </c>
      <c r="P14" s="205">
        <v>0</v>
      </c>
      <c r="Q14" s="205">
        <v>0</v>
      </c>
      <c r="R14" s="205">
        <f t="shared" si="2"/>
        <v>7</v>
      </c>
    </row>
    <row r="15" spans="1:26" ht="15">
      <c r="A15" s="49">
        <v>1858</v>
      </c>
      <c r="B15" s="207" t="str">
        <f>$B$6</f>
        <v>FDP</v>
      </c>
      <c r="C15" s="208" t="str">
        <f>Wichtige_daten!$C$14</f>
        <v>FDP</v>
      </c>
      <c r="D15" s="208" t="str">
        <f>$F$13</f>
        <v>FDP</v>
      </c>
      <c r="E15" s="208" t="str">
        <f>$G$6</f>
        <v>FDP</v>
      </c>
      <c r="F15" s="208" t="str">
        <f>$D$12</f>
        <v>FDP</v>
      </c>
      <c r="G15" s="208" t="str">
        <f>$B$14</f>
        <v>FDP</v>
      </c>
      <c r="H15" s="208" t="str">
        <f t="shared" si="3"/>
        <v>FDP</v>
      </c>
      <c r="I15" s="106" t="s">
        <v>1090</v>
      </c>
      <c r="K15" s="209">
        <v>1858</v>
      </c>
      <c r="L15" s="205">
        <v>0</v>
      </c>
      <c r="M15" s="205">
        <v>0</v>
      </c>
      <c r="N15" s="205">
        <v>7</v>
      </c>
      <c r="O15" s="205">
        <v>0</v>
      </c>
      <c r="P15" s="205">
        <v>0</v>
      </c>
      <c r="Q15" s="205">
        <v>0</v>
      </c>
      <c r="R15" s="205">
        <f t="shared" si="2"/>
        <v>7</v>
      </c>
    </row>
    <row r="16" spans="1:26" ht="15">
      <c r="A16" s="49">
        <v>1859</v>
      </c>
      <c r="B16" s="207" t="str">
        <f>$D$12</f>
        <v>FDP</v>
      </c>
      <c r="C16" s="208" t="str">
        <f>$C$15</f>
        <v>FDP</v>
      </c>
      <c r="D16" s="208" t="str">
        <f>$B$6</f>
        <v>FDP</v>
      </c>
      <c r="E16" s="208" t="str">
        <f>$G$6</f>
        <v>FDP</v>
      </c>
      <c r="F16" s="208" t="str">
        <f>$B$14</f>
        <v>FDP</v>
      </c>
      <c r="G16" s="208" t="str">
        <f>$F$13</f>
        <v>FDP</v>
      </c>
      <c r="H16" s="208" t="str">
        <f t="shared" si="3"/>
        <v>FDP</v>
      </c>
      <c r="I16" s="106" t="s">
        <v>1090</v>
      </c>
      <c r="K16" s="209">
        <v>1859</v>
      </c>
      <c r="L16" s="205">
        <v>0</v>
      </c>
      <c r="M16" s="205">
        <v>0</v>
      </c>
      <c r="N16" s="205">
        <v>7</v>
      </c>
      <c r="O16" s="205">
        <v>0</v>
      </c>
      <c r="P16" s="205">
        <v>0</v>
      </c>
      <c r="Q16" s="205">
        <v>0</v>
      </c>
      <c r="R16" s="205">
        <f t="shared" si="2"/>
        <v>7</v>
      </c>
    </row>
    <row r="17" spans="1:18" ht="15">
      <c r="A17" s="49">
        <v>1860</v>
      </c>
      <c r="B17" s="207" t="str">
        <f>$G$6</f>
        <v>FDP</v>
      </c>
      <c r="C17" s="208" t="str">
        <f>$C$15</f>
        <v>FDP</v>
      </c>
      <c r="D17" s="208" t="str">
        <f>$B$6</f>
        <v>FDP</v>
      </c>
      <c r="E17" s="208" t="str">
        <f>$D$12</f>
        <v>FDP</v>
      </c>
      <c r="F17" s="208" t="str">
        <f>$B$14</f>
        <v>FDP</v>
      </c>
      <c r="G17" s="208" t="str">
        <f>$F$13</f>
        <v>FDP</v>
      </c>
      <c r="H17" s="208" t="str">
        <f t="shared" si="3"/>
        <v>FDP</v>
      </c>
      <c r="I17" s="106" t="s">
        <v>1090</v>
      </c>
      <c r="K17" s="209">
        <v>1860</v>
      </c>
      <c r="L17" s="205">
        <v>0</v>
      </c>
      <c r="M17" s="205">
        <v>0</v>
      </c>
      <c r="N17" s="205">
        <v>7</v>
      </c>
      <c r="O17" s="205">
        <v>0</v>
      </c>
      <c r="P17" s="205">
        <v>0</v>
      </c>
      <c r="Q17" s="205">
        <v>0</v>
      </c>
      <c r="R17" s="205">
        <f t="shared" si="2"/>
        <v>7</v>
      </c>
    </row>
    <row r="18" spans="1:18" ht="15">
      <c r="A18" s="49">
        <v>1861</v>
      </c>
      <c r="B18" s="207" t="str">
        <f>$F$13</f>
        <v>FDP</v>
      </c>
      <c r="C18" s="208" t="str">
        <f>$C$15</f>
        <v>FDP</v>
      </c>
      <c r="D18" s="208" t="str">
        <f>$B$6</f>
        <v>FDP</v>
      </c>
      <c r="E18" s="208" t="str">
        <f>$D$12</f>
        <v>FDP</v>
      </c>
      <c r="F18" s="208" t="str">
        <f>$B$14</f>
        <v>FDP</v>
      </c>
      <c r="G18" s="208" t="str">
        <f t="shared" ref="G18:G23" si="4">$G$6</f>
        <v>FDP</v>
      </c>
      <c r="H18" s="208" t="str">
        <f t="shared" si="3"/>
        <v>FDP</v>
      </c>
      <c r="I18" s="106" t="s">
        <v>1090</v>
      </c>
      <c r="K18" s="209">
        <v>1861</v>
      </c>
      <c r="L18" s="205">
        <v>0</v>
      </c>
      <c r="M18" s="205">
        <v>0</v>
      </c>
      <c r="N18" s="205">
        <v>7</v>
      </c>
      <c r="O18" s="205">
        <v>0</v>
      </c>
      <c r="P18" s="205">
        <v>0</v>
      </c>
      <c r="Q18" s="205">
        <v>0</v>
      </c>
      <c r="R18" s="205">
        <f t="shared" si="2"/>
        <v>7</v>
      </c>
    </row>
    <row r="19" spans="1:18" ht="15">
      <c r="A19" s="49">
        <v>1862</v>
      </c>
      <c r="B19" s="207" t="str">
        <f>$D$12</f>
        <v>FDP</v>
      </c>
      <c r="C19" s="208" t="str">
        <f>$C$15</f>
        <v>FDP</v>
      </c>
      <c r="D19" s="208" t="str">
        <f>Wichtige_daten!$C$15</f>
        <v>FDP</v>
      </c>
      <c r="E19" s="208" t="str">
        <f>$B$14</f>
        <v>FDP</v>
      </c>
      <c r="F19" s="208" t="str">
        <f>$F$13</f>
        <v>FDP</v>
      </c>
      <c r="G19" s="208" t="str">
        <f t="shared" si="4"/>
        <v>FDP</v>
      </c>
      <c r="H19" s="208" t="str">
        <f t="shared" si="3"/>
        <v>FDP</v>
      </c>
      <c r="I19" s="106" t="s">
        <v>1090</v>
      </c>
      <c r="K19" s="209">
        <v>1862</v>
      </c>
      <c r="L19" s="205">
        <v>0</v>
      </c>
      <c r="M19" s="205">
        <v>0</v>
      </c>
      <c r="N19" s="205">
        <v>7</v>
      </c>
      <c r="O19" s="205">
        <v>0</v>
      </c>
      <c r="P19" s="205">
        <v>0</v>
      </c>
      <c r="Q19" s="205">
        <v>0</v>
      </c>
      <c r="R19" s="205">
        <f t="shared" si="2"/>
        <v>7</v>
      </c>
    </row>
    <row r="20" spans="1:18" ht="15">
      <c r="A20" s="49">
        <v>1863</v>
      </c>
      <c r="B20" s="207" t="str">
        <f>Wichtige_daten!$C$12</f>
        <v>FDP</v>
      </c>
      <c r="C20" s="208" t="str">
        <f>$C$15</f>
        <v>FDP</v>
      </c>
      <c r="D20" s="208" t="str">
        <f>$D$19</f>
        <v>FDP</v>
      </c>
      <c r="E20" s="208" t="str">
        <f>$D$12</f>
        <v>FDP</v>
      </c>
      <c r="F20" s="208" t="str">
        <f>$F$13</f>
        <v>FDP</v>
      </c>
      <c r="G20" s="208" t="str">
        <f t="shared" si="4"/>
        <v>FDP</v>
      </c>
      <c r="H20" s="208" t="str">
        <f t="shared" si="3"/>
        <v>FDP</v>
      </c>
      <c r="I20" s="106" t="s">
        <v>1090</v>
      </c>
      <c r="K20" s="209">
        <v>1863</v>
      </c>
      <c r="L20" s="205">
        <v>0</v>
      </c>
      <c r="M20" s="205">
        <v>0</v>
      </c>
      <c r="N20" s="205">
        <v>7</v>
      </c>
      <c r="O20" s="205">
        <v>0</v>
      </c>
      <c r="P20" s="205">
        <v>0</v>
      </c>
      <c r="Q20" s="205">
        <v>0</v>
      </c>
      <c r="R20" s="205">
        <f t="shared" si="2"/>
        <v>7</v>
      </c>
    </row>
    <row r="21" spans="1:18" ht="15">
      <c r="A21" s="49">
        <v>1864</v>
      </c>
      <c r="B21" s="207" t="str">
        <f>$D$19</f>
        <v>FDP</v>
      </c>
      <c r="C21" s="208" t="str">
        <f>Wichtige_daten!$C$16</f>
        <v>FDP</v>
      </c>
      <c r="D21" s="208" t="str">
        <f>$F$13</f>
        <v>FDP</v>
      </c>
      <c r="E21" s="208" t="str">
        <f>$B$14</f>
        <v>FDP</v>
      </c>
      <c r="F21" s="208" t="str">
        <f>$H$25</f>
        <v>FDP</v>
      </c>
      <c r="G21" s="208" t="str">
        <f t="shared" si="4"/>
        <v>FDP</v>
      </c>
      <c r="H21" s="208" t="str">
        <f t="shared" si="3"/>
        <v>FDP</v>
      </c>
      <c r="I21" s="106" t="s">
        <v>1090</v>
      </c>
      <c r="K21" s="209">
        <v>1864</v>
      </c>
      <c r="L21" s="205">
        <v>0</v>
      </c>
      <c r="M21" s="205">
        <v>0</v>
      </c>
      <c r="N21" s="205">
        <v>7</v>
      </c>
      <c r="O21" s="205">
        <v>0</v>
      </c>
      <c r="P21" s="205">
        <v>0</v>
      </c>
      <c r="Q21" s="205">
        <v>0</v>
      </c>
      <c r="R21" s="205">
        <f t="shared" si="2"/>
        <v>7</v>
      </c>
    </row>
    <row r="22" spans="1:18" ht="15">
      <c r="A22" s="49">
        <v>1865</v>
      </c>
      <c r="B22" s="207" t="str">
        <f>$C$21</f>
        <v>FDP</v>
      </c>
      <c r="C22" s="208" t="str">
        <f>$D$19</f>
        <v>FDP</v>
      </c>
      <c r="D22" s="208" t="str">
        <f>$F$13</f>
        <v>FDP</v>
      </c>
      <c r="E22" s="208" t="str">
        <f>$B$14</f>
        <v>FDP</v>
      </c>
      <c r="F22" s="208" t="str">
        <f>$H$25</f>
        <v>FDP</v>
      </c>
      <c r="G22" s="208" t="str">
        <f t="shared" si="4"/>
        <v>FDP</v>
      </c>
      <c r="H22" s="208" t="str">
        <f t="shared" si="3"/>
        <v>FDP</v>
      </c>
      <c r="I22" s="106" t="s">
        <v>1090</v>
      </c>
      <c r="K22" s="209">
        <v>1865</v>
      </c>
      <c r="L22" s="205">
        <v>0</v>
      </c>
      <c r="M22" s="205">
        <v>0</v>
      </c>
      <c r="N22" s="205">
        <v>7</v>
      </c>
      <c r="O22" s="205">
        <v>0</v>
      </c>
      <c r="P22" s="205">
        <v>0</v>
      </c>
      <c r="Q22" s="205">
        <v>0</v>
      </c>
      <c r="R22" s="205">
        <f t="shared" si="2"/>
        <v>7</v>
      </c>
    </row>
    <row r="23" spans="1:18" ht="15">
      <c r="A23" s="49">
        <v>1866</v>
      </c>
      <c r="B23" s="207" t="str">
        <f>$F$13</f>
        <v>FDP</v>
      </c>
      <c r="C23" s="208" t="str">
        <f>$B$22</f>
        <v>FDP</v>
      </c>
      <c r="D23" s="208" t="str">
        <f>$D$19</f>
        <v>FDP</v>
      </c>
      <c r="E23" s="208" t="str">
        <f>$B$14</f>
        <v>FDP</v>
      </c>
      <c r="F23" s="208" t="str">
        <f>$H$25</f>
        <v>FDP</v>
      </c>
      <c r="G23" s="208" t="str">
        <f t="shared" si="4"/>
        <v>FDP</v>
      </c>
      <c r="H23" s="208" t="str">
        <f t="shared" si="3"/>
        <v>FDP</v>
      </c>
      <c r="I23" s="106" t="s">
        <v>1090</v>
      </c>
      <c r="K23" s="209">
        <v>1866</v>
      </c>
      <c r="L23" s="205">
        <v>0</v>
      </c>
      <c r="M23" s="205">
        <v>0</v>
      </c>
      <c r="N23" s="205">
        <v>7</v>
      </c>
      <c r="O23" s="205">
        <v>0</v>
      </c>
      <c r="P23" s="205">
        <v>0</v>
      </c>
      <c r="Q23" s="205">
        <v>0</v>
      </c>
      <c r="R23" s="205">
        <f t="shared" si="2"/>
        <v>7</v>
      </c>
    </row>
    <row r="24" spans="1:18" ht="15">
      <c r="A24" s="49">
        <v>1867</v>
      </c>
      <c r="B24" s="207" t="str">
        <f>$B$14</f>
        <v>FDP</v>
      </c>
      <c r="C24" s="208" t="str">
        <f t="shared" ref="C24:C27" si="5">$C$21</f>
        <v>FDP</v>
      </c>
      <c r="D24" s="208" t="str">
        <f t="shared" ref="D24:D30" si="6">$F$13</f>
        <v>FDP</v>
      </c>
      <c r="E24" s="208" t="str">
        <f>$B$29</f>
        <v>FDP</v>
      </c>
      <c r="F24" s="208" t="str">
        <f>$H$25</f>
        <v>FDP</v>
      </c>
      <c r="G24" s="208" t="str">
        <f t="shared" ref="G24:G29" si="7">$H$6</f>
        <v>FDP</v>
      </c>
      <c r="H24" s="208" t="str">
        <f>$D$19</f>
        <v>FDP</v>
      </c>
      <c r="I24" s="106" t="s">
        <v>1090</v>
      </c>
      <c r="K24" s="209">
        <v>1867</v>
      </c>
      <c r="L24" s="205">
        <v>0</v>
      </c>
      <c r="M24" s="205">
        <v>0</v>
      </c>
      <c r="N24" s="205">
        <v>7</v>
      </c>
      <c r="O24" s="205">
        <v>0</v>
      </c>
      <c r="P24" s="205">
        <v>0</v>
      </c>
      <c r="Q24" s="205">
        <v>0</v>
      </c>
      <c r="R24" s="205">
        <f t="shared" si="2"/>
        <v>7</v>
      </c>
    </row>
    <row r="25" spans="1:18" ht="15">
      <c r="A25" s="49">
        <v>1868</v>
      </c>
      <c r="B25" s="207" t="str">
        <f>$D$19</f>
        <v>FDP</v>
      </c>
      <c r="C25" s="208" t="str">
        <f t="shared" si="5"/>
        <v>FDP</v>
      </c>
      <c r="D25" s="208" t="str">
        <f t="shared" si="6"/>
        <v>FDP</v>
      </c>
      <c r="E25" s="208" t="str">
        <f>$B$29</f>
        <v>FDP</v>
      </c>
      <c r="F25" s="208" t="str">
        <f>Wichtige_daten!$C$19</f>
        <v>FDP</v>
      </c>
      <c r="G25" s="208" t="str">
        <f t="shared" si="7"/>
        <v>FDP</v>
      </c>
      <c r="H25" s="208" t="str">
        <f>Wichtige_daten!$C$17</f>
        <v>FDP</v>
      </c>
      <c r="I25" s="106" t="s">
        <v>1090</v>
      </c>
      <c r="K25" s="209">
        <v>1868</v>
      </c>
      <c r="L25" s="205">
        <v>0</v>
      </c>
      <c r="M25" s="205">
        <v>0</v>
      </c>
      <c r="N25" s="205">
        <v>7</v>
      </c>
      <c r="O25" s="205">
        <v>0</v>
      </c>
      <c r="P25" s="205">
        <v>0</v>
      </c>
      <c r="Q25" s="205">
        <v>0</v>
      </c>
      <c r="R25" s="205">
        <f t="shared" si="2"/>
        <v>7</v>
      </c>
    </row>
    <row r="26" spans="1:18" ht="15">
      <c r="A26" s="49">
        <v>1869</v>
      </c>
      <c r="B26" s="207" t="str">
        <f>$B$29</f>
        <v>FDP</v>
      </c>
      <c r="C26" s="208" t="str">
        <f t="shared" si="5"/>
        <v>FDP</v>
      </c>
      <c r="D26" s="208" t="str">
        <f t="shared" si="6"/>
        <v>FDP</v>
      </c>
      <c r="E26" s="208" t="str">
        <f>$F$25</f>
        <v>FDP</v>
      </c>
      <c r="F26" s="208" t="str">
        <f>$F$21</f>
        <v>FDP</v>
      </c>
      <c r="G26" s="208" t="str">
        <f t="shared" si="7"/>
        <v>FDP</v>
      </c>
      <c r="H26" s="208" t="str">
        <f>$D$19</f>
        <v>FDP</v>
      </c>
      <c r="I26" s="106" t="s">
        <v>1090</v>
      </c>
      <c r="K26" s="209">
        <v>1869</v>
      </c>
      <c r="L26" s="205">
        <v>0</v>
      </c>
      <c r="M26" s="205">
        <v>0</v>
      </c>
      <c r="N26" s="205">
        <v>7</v>
      </c>
      <c r="O26" s="205">
        <v>0</v>
      </c>
      <c r="P26" s="205">
        <v>0</v>
      </c>
      <c r="Q26" s="205">
        <v>0</v>
      </c>
      <c r="R26" s="205">
        <f t="shared" si="2"/>
        <v>7</v>
      </c>
    </row>
    <row r="27" spans="1:18" ht="15">
      <c r="A27" s="49">
        <v>1870</v>
      </c>
      <c r="B27" s="207" t="str">
        <f>$D$19</f>
        <v>FDP</v>
      </c>
      <c r="C27" s="208" t="str">
        <f t="shared" si="5"/>
        <v>FDP</v>
      </c>
      <c r="D27" s="208" t="str">
        <f t="shared" si="6"/>
        <v>FDP</v>
      </c>
      <c r="E27" s="208" t="str">
        <f>$B$29</f>
        <v>FDP</v>
      </c>
      <c r="F27" s="208" t="str">
        <f>Wichtige_daten!$C$20</f>
        <v>FDP</v>
      </c>
      <c r="G27" s="208" t="str">
        <f t="shared" si="7"/>
        <v>FDP</v>
      </c>
      <c r="H27" s="208" t="str">
        <f>$H$25</f>
        <v>FDP</v>
      </c>
      <c r="I27" s="106" t="s">
        <v>1090</v>
      </c>
      <c r="K27" s="209">
        <v>1870</v>
      </c>
      <c r="L27" s="205">
        <v>0</v>
      </c>
      <c r="M27" s="205">
        <v>0</v>
      </c>
      <c r="N27" s="205">
        <v>7</v>
      </c>
      <c r="O27" s="205">
        <v>0</v>
      </c>
      <c r="P27" s="205">
        <v>0</v>
      </c>
      <c r="Q27" s="205">
        <v>0</v>
      </c>
      <c r="R27" s="205">
        <f t="shared" si="2"/>
        <v>7</v>
      </c>
    </row>
    <row r="28" spans="1:18" ht="15">
      <c r="A28" s="49">
        <v>1871</v>
      </c>
      <c r="B28" s="207" t="str">
        <f>$C$21</f>
        <v>FDP</v>
      </c>
      <c r="C28" s="208" t="str">
        <f>$D$19</f>
        <v>FDP</v>
      </c>
      <c r="D28" s="208" t="str">
        <f t="shared" si="6"/>
        <v>FDP</v>
      </c>
      <c r="E28" s="208" t="str">
        <f>$B$29</f>
        <v>FDP</v>
      </c>
      <c r="F28" s="208" t="str">
        <f>$F$27</f>
        <v>FDP</v>
      </c>
      <c r="G28" s="208" t="str">
        <f t="shared" si="7"/>
        <v>FDP</v>
      </c>
      <c r="H28" s="208" t="str">
        <f>$H$25</f>
        <v>FDP</v>
      </c>
      <c r="I28" s="106" t="s">
        <v>1090</v>
      </c>
      <c r="K28" s="209">
        <v>1871</v>
      </c>
      <c r="L28" s="205">
        <v>0</v>
      </c>
      <c r="M28" s="205">
        <v>0</v>
      </c>
      <c r="N28" s="205">
        <v>7</v>
      </c>
      <c r="O28" s="205">
        <v>0</v>
      </c>
      <c r="P28" s="205">
        <v>0</v>
      </c>
      <c r="Q28" s="205">
        <v>0</v>
      </c>
      <c r="R28" s="205">
        <f t="shared" si="2"/>
        <v>7</v>
      </c>
    </row>
    <row r="29" spans="1:18" ht="15">
      <c r="A29" s="49">
        <v>1872</v>
      </c>
      <c r="B29" s="207" t="str">
        <f>Wichtige_daten!$C$18</f>
        <v>FDP</v>
      </c>
      <c r="C29" s="208" t="str">
        <f>$D$19</f>
        <v>FDP</v>
      </c>
      <c r="D29" s="208" t="str">
        <f t="shared" si="6"/>
        <v>FDP</v>
      </c>
      <c r="E29" s="208" t="str">
        <f>$F$27</f>
        <v>FDP</v>
      </c>
      <c r="F29" s="208" t="str">
        <f>$B$22</f>
        <v>FDP</v>
      </c>
      <c r="G29" s="208" t="str">
        <f t="shared" si="7"/>
        <v>FDP</v>
      </c>
      <c r="H29" s="208" t="str">
        <f>$H$25</f>
        <v>FDP</v>
      </c>
      <c r="I29" s="106" t="s">
        <v>1090</v>
      </c>
      <c r="K29" s="209">
        <v>1872</v>
      </c>
      <c r="L29" s="205">
        <v>0</v>
      </c>
      <c r="M29" s="205">
        <v>0</v>
      </c>
      <c r="N29" s="205">
        <v>7</v>
      </c>
      <c r="O29" s="205">
        <v>0</v>
      </c>
      <c r="P29" s="205">
        <v>0</v>
      </c>
      <c r="Q29" s="205">
        <v>0</v>
      </c>
      <c r="R29" s="205">
        <f t="shared" si="2"/>
        <v>7</v>
      </c>
    </row>
    <row r="30" spans="1:18" ht="15">
      <c r="A30" s="49">
        <v>1873</v>
      </c>
      <c r="B30" s="207" t="str">
        <f>Wichtige_daten!$C$20</f>
        <v>FDP</v>
      </c>
      <c r="C30" s="208" t="str">
        <f>Wichtige_daten!$C$16</f>
        <v>FDP</v>
      </c>
      <c r="D30" s="208" t="str">
        <f t="shared" si="6"/>
        <v>FDP</v>
      </c>
      <c r="E30" s="208" t="str">
        <f>$B$29</f>
        <v>FDP</v>
      </c>
      <c r="F30" s="208" t="str">
        <f>$B$32</f>
        <v>FDP</v>
      </c>
      <c r="G30" s="208" t="str">
        <f>Wichtige_daten!$C$10</f>
        <v>FDP</v>
      </c>
      <c r="H30" s="208" t="str">
        <f>Wichtige_daten!$C$22</f>
        <v>FDP</v>
      </c>
      <c r="I30" s="106" t="s">
        <v>1090</v>
      </c>
      <c r="K30" s="209">
        <v>1873</v>
      </c>
      <c r="L30" s="205">
        <v>0</v>
      </c>
      <c r="M30" s="205">
        <v>0</v>
      </c>
      <c r="N30" s="205">
        <v>7</v>
      </c>
      <c r="O30" s="205">
        <v>0</v>
      </c>
      <c r="P30" s="205">
        <v>0</v>
      </c>
      <c r="Q30" s="205">
        <v>0</v>
      </c>
      <c r="R30" s="205">
        <f t="shared" si="2"/>
        <v>7</v>
      </c>
    </row>
    <row r="31" spans="1:18" ht="15">
      <c r="A31" s="49">
        <v>1874</v>
      </c>
      <c r="B31" s="207" t="str">
        <f>$C$21</f>
        <v>FDP</v>
      </c>
      <c r="C31" s="208" t="str">
        <f>$F$13</f>
        <v>FDP</v>
      </c>
      <c r="D31" s="208" t="str">
        <f>$F$27</f>
        <v>FDP</v>
      </c>
      <c r="E31" s="208" t="str">
        <f>$B$29</f>
        <v>FDP</v>
      </c>
      <c r="F31" s="208" t="str">
        <f>Wichtige_daten!$C$10</f>
        <v>FDP</v>
      </c>
      <c r="G31" s="208" t="str">
        <f>$B$32</f>
        <v>FDP</v>
      </c>
      <c r="H31" s="208" t="str">
        <f>$H$30</f>
        <v>FDP</v>
      </c>
      <c r="I31" s="106" t="s">
        <v>1090</v>
      </c>
      <c r="K31" s="209">
        <v>1874</v>
      </c>
      <c r="L31" s="205">
        <v>0</v>
      </c>
      <c r="M31" s="205">
        <v>0</v>
      </c>
      <c r="N31" s="205">
        <v>7</v>
      </c>
      <c r="O31" s="205">
        <v>0</v>
      </c>
      <c r="P31" s="205">
        <v>0</v>
      </c>
      <c r="Q31" s="205">
        <v>0</v>
      </c>
      <c r="R31" s="205">
        <f t="shared" si="2"/>
        <v>7</v>
      </c>
    </row>
    <row r="32" spans="1:18" ht="15">
      <c r="A32" s="49">
        <v>1875</v>
      </c>
      <c r="B32" s="207" t="str">
        <f>Wichtige_daten!$C$21</f>
        <v>FDP</v>
      </c>
      <c r="C32" s="208" t="str">
        <f>$F$13</f>
        <v>FDP</v>
      </c>
      <c r="D32" s="208" t="str">
        <f>$F$27</f>
        <v>FDP</v>
      </c>
      <c r="E32" s="208" t="str">
        <f>$B$29</f>
        <v>FDP</v>
      </c>
      <c r="F32" s="208" t="str">
        <f>Wichtige_daten!$C$10</f>
        <v>FDP</v>
      </c>
      <c r="G32" s="208" t="str">
        <f>$C$21</f>
        <v>FDP</v>
      </c>
      <c r="H32" s="208" t="str">
        <f>$H$30</f>
        <v>FDP</v>
      </c>
      <c r="I32" s="106" t="s">
        <v>1090</v>
      </c>
      <c r="K32" s="209">
        <v>1875</v>
      </c>
      <c r="L32" s="205">
        <v>0</v>
      </c>
      <c r="M32" s="205">
        <v>0</v>
      </c>
      <c r="N32" s="205">
        <v>7</v>
      </c>
      <c r="O32" s="205">
        <v>0</v>
      </c>
      <c r="P32" s="205">
        <v>0</v>
      </c>
      <c r="Q32" s="205">
        <v>0</v>
      </c>
      <c r="R32" s="205">
        <f t="shared" si="2"/>
        <v>7</v>
      </c>
    </row>
    <row r="33" spans="1:18" ht="15">
      <c r="A33" s="49">
        <v>1876</v>
      </c>
      <c r="B33" s="207" t="str">
        <f>$B$29</f>
        <v>FDP</v>
      </c>
      <c r="C33" s="208" t="str">
        <f>$C$35</f>
        <v>FDP</v>
      </c>
      <c r="D33" s="208" t="str">
        <f>Wichtige_daten!$C$24</f>
        <v>FDP</v>
      </c>
      <c r="E33" s="208" t="str">
        <f>$B$32</f>
        <v>FDP</v>
      </c>
      <c r="F33" s="208" t="str">
        <f>Wichtige_daten!$C$25</f>
        <v>FDP</v>
      </c>
      <c r="G33" s="208" t="str">
        <f>$C$21</f>
        <v>FDP</v>
      </c>
      <c r="H33" s="208" t="str">
        <f>Wichtige_daten!$C$23</f>
        <v>FDP</v>
      </c>
      <c r="I33" s="106" t="s">
        <v>1090</v>
      </c>
      <c r="K33" s="209">
        <v>1876</v>
      </c>
      <c r="L33" s="205">
        <v>0</v>
      </c>
      <c r="M33" s="205">
        <v>0</v>
      </c>
      <c r="N33" s="205">
        <v>7</v>
      </c>
      <c r="O33" s="205">
        <v>0</v>
      </c>
      <c r="P33" s="205">
        <v>0</v>
      </c>
      <c r="Q33" s="205">
        <v>0</v>
      </c>
      <c r="R33" s="205">
        <f t="shared" si="2"/>
        <v>7</v>
      </c>
    </row>
    <row r="34" spans="1:18" ht="15">
      <c r="A34" s="49">
        <v>1877</v>
      </c>
      <c r="B34" s="207" t="str">
        <f>$H$33</f>
        <v>FDP</v>
      </c>
      <c r="C34" s="208" t="str">
        <f>$C$35</f>
        <v>FDP</v>
      </c>
      <c r="D34" s="208" t="str">
        <f>$D$33</f>
        <v>FDP</v>
      </c>
      <c r="E34" s="208" t="str">
        <f>$B$32</f>
        <v>FDP</v>
      </c>
      <c r="F34" s="208" t="str">
        <f>$F$33</f>
        <v>FDP</v>
      </c>
      <c r="G34" s="208" t="str">
        <f>$C$21</f>
        <v>FDP</v>
      </c>
      <c r="H34" s="208" t="str">
        <f>$B$29</f>
        <v>FDP</v>
      </c>
      <c r="I34" s="106" t="s">
        <v>1090</v>
      </c>
      <c r="K34" s="209">
        <v>1877</v>
      </c>
      <c r="L34" s="205">
        <v>0</v>
      </c>
      <c r="M34" s="205">
        <v>0</v>
      </c>
      <c r="N34" s="205">
        <v>7</v>
      </c>
      <c r="O34" s="205">
        <v>0</v>
      </c>
      <c r="P34" s="205">
        <v>0</v>
      </c>
      <c r="Q34" s="205">
        <v>0</v>
      </c>
      <c r="R34" s="205">
        <f t="shared" si="2"/>
        <v>7</v>
      </c>
    </row>
    <row r="35" spans="1:18" ht="15">
      <c r="A35" s="49">
        <v>1878</v>
      </c>
      <c r="B35" s="207" t="str">
        <f>$C$21</f>
        <v>FDP</v>
      </c>
      <c r="C35" s="208" t="str">
        <f>Wichtige_daten!$C$26</f>
        <v>FDP</v>
      </c>
      <c r="D35" s="208" t="str">
        <f>$D$33</f>
        <v>FDP</v>
      </c>
      <c r="E35" s="208" t="str">
        <f>$B$32</f>
        <v>FDP</v>
      </c>
      <c r="F35" s="208" t="str">
        <f>$F$33</f>
        <v>FDP</v>
      </c>
      <c r="G35" s="208" t="str">
        <f>$H$33</f>
        <v>FDP</v>
      </c>
      <c r="H35" s="208" t="str">
        <f>$B$29</f>
        <v>FDP</v>
      </c>
      <c r="I35" s="106" t="s">
        <v>1090</v>
      </c>
      <c r="K35" s="209">
        <v>1878</v>
      </c>
      <c r="L35" s="205">
        <v>0</v>
      </c>
      <c r="M35" s="205">
        <v>0</v>
      </c>
      <c r="N35" s="205">
        <v>7</v>
      </c>
      <c r="O35" s="205">
        <v>0</v>
      </c>
      <c r="P35" s="205">
        <v>0</v>
      </c>
      <c r="Q35" s="205">
        <v>0</v>
      </c>
      <c r="R35" s="205">
        <f t="shared" si="2"/>
        <v>7</v>
      </c>
    </row>
    <row r="36" spans="1:18" ht="15">
      <c r="A36" s="49">
        <v>1879</v>
      </c>
      <c r="B36" s="207" t="str">
        <f>Wichtige_daten!$C$25</f>
        <v>FDP</v>
      </c>
      <c r="C36" s="208" t="str">
        <f t="shared" ref="C36:C41" si="8">$C$21</f>
        <v>FDP</v>
      </c>
      <c r="D36" s="208" t="str">
        <f>$D$33</f>
        <v>FDP</v>
      </c>
      <c r="E36" s="208" t="str">
        <f>Wichtige_daten!$C$28</f>
        <v>FDP</v>
      </c>
      <c r="F36" s="208" t="str">
        <f>$H$37</f>
        <v>FDP</v>
      </c>
      <c r="G36" s="208" t="str">
        <f>$C$35</f>
        <v>FDP</v>
      </c>
      <c r="H36" s="208" t="str">
        <f>$B$29</f>
        <v>FDP</v>
      </c>
      <c r="I36" s="106" t="s">
        <v>1090</v>
      </c>
      <c r="K36" s="209">
        <v>1879</v>
      </c>
      <c r="L36" s="205">
        <v>0</v>
      </c>
      <c r="M36" s="205">
        <v>0</v>
      </c>
      <c r="N36" s="205">
        <v>7</v>
      </c>
      <c r="O36" s="205">
        <v>0</v>
      </c>
      <c r="P36" s="205">
        <v>0</v>
      </c>
      <c r="Q36" s="205">
        <v>0</v>
      </c>
      <c r="R36" s="205">
        <f t="shared" si="2"/>
        <v>7</v>
      </c>
    </row>
    <row r="37" spans="1:18" ht="15">
      <c r="A37" s="49">
        <v>1880</v>
      </c>
      <c r="B37" s="207" t="str">
        <f>$B$29</f>
        <v>FDP</v>
      </c>
      <c r="C37" s="208" t="str">
        <f t="shared" si="8"/>
        <v>FDP</v>
      </c>
      <c r="D37" s="208" t="str">
        <f>$D$33</f>
        <v>FDP</v>
      </c>
      <c r="E37" s="208" t="str">
        <f>Wichtige_daten!$C$28</f>
        <v>FDP</v>
      </c>
      <c r="F37" s="208" t="str">
        <f t="shared" ref="F37:F47" si="9">$F$33</f>
        <v>FDP</v>
      </c>
      <c r="G37" s="208" t="str">
        <f>$C$35</f>
        <v>FDP</v>
      </c>
      <c r="H37" s="208" t="str">
        <f>Wichtige_daten!$C$27</f>
        <v>FDP</v>
      </c>
      <c r="I37" s="106" t="s">
        <v>1090</v>
      </c>
      <c r="K37" s="209">
        <v>1880</v>
      </c>
      <c r="L37" s="205">
        <v>0</v>
      </c>
      <c r="M37" s="205">
        <v>0</v>
      </c>
      <c r="N37" s="205">
        <v>7</v>
      </c>
      <c r="O37" s="205">
        <v>0</v>
      </c>
      <c r="P37" s="205">
        <v>0</v>
      </c>
      <c r="Q37" s="205">
        <v>0</v>
      </c>
      <c r="R37" s="205">
        <f t="shared" si="2"/>
        <v>7</v>
      </c>
    </row>
    <row r="38" spans="1:18" ht="15">
      <c r="A38" s="49">
        <v>1881</v>
      </c>
      <c r="B38" s="207" t="str">
        <f>$C$34</f>
        <v>FDP</v>
      </c>
      <c r="C38" s="208" t="str">
        <f t="shared" si="8"/>
        <v>FDP</v>
      </c>
      <c r="D38" s="207" t="str">
        <f>$B$29</f>
        <v>FDP</v>
      </c>
      <c r="E38" s="208" t="str">
        <f t="shared" ref="E38:E45" si="10">$E$37</f>
        <v>FDP</v>
      </c>
      <c r="F38" s="208" t="str">
        <f t="shared" si="9"/>
        <v>FDP</v>
      </c>
      <c r="G38" s="208" t="str">
        <f>$B$40</f>
        <v>FDP</v>
      </c>
      <c r="H38" s="208" t="str">
        <f>$H$37</f>
        <v>FDP</v>
      </c>
      <c r="I38" s="106" t="s">
        <v>1090</v>
      </c>
      <c r="K38" s="209">
        <v>1881</v>
      </c>
      <c r="L38" s="205">
        <v>0</v>
      </c>
      <c r="M38" s="205">
        <v>0</v>
      </c>
      <c r="N38" s="205">
        <v>7</v>
      </c>
      <c r="O38" s="205">
        <v>0</v>
      </c>
      <c r="P38" s="205">
        <v>0</v>
      </c>
      <c r="Q38" s="205">
        <v>0</v>
      </c>
      <c r="R38" s="205">
        <f t="shared" si="2"/>
        <v>7</v>
      </c>
    </row>
    <row r="39" spans="1:18" ht="15">
      <c r="A39" s="49">
        <v>1882</v>
      </c>
      <c r="B39" s="207" t="str">
        <f>$H$37</f>
        <v>FDP</v>
      </c>
      <c r="C39" s="208" t="str">
        <f t="shared" si="8"/>
        <v>FDP</v>
      </c>
      <c r="D39" s="208" t="str">
        <f>$B$40</f>
        <v>FDP</v>
      </c>
      <c r="E39" s="208" t="str">
        <f t="shared" si="10"/>
        <v>FDP</v>
      </c>
      <c r="F39" s="208" t="str">
        <f t="shared" si="9"/>
        <v>FDP</v>
      </c>
      <c r="G39" s="208" t="str">
        <f>$C$35</f>
        <v>FDP</v>
      </c>
      <c r="H39" s="208" t="str">
        <f>$B$29</f>
        <v>FDP</v>
      </c>
      <c r="I39" s="106" t="s">
        <v>1090</v>
      </c>
      <c r="K39" s="209">
        <v>1882</v>
      </c>
      <c r="L39" s="205">
        <v>0</v>
      </c>
      <c r="M39" s="205">
        <v>0</v>
      </c>
      <c r="N39" s="205">
        <v>7</v>
      </c>
      <c r="O39" s="205">
        <v>0</v>
      </c>
      <c r="P39" s="205">
        <v>0</v>
      </c>
      <c r="Q39" s="205">
        <v>0</v>
      </c>
      <c r="R39" s="205">
        <f t="shared" si="2"/>
        <v>7</v>
      </c>
    </row>
    <row r="40" spans="1:18" ht="15">
      <c r="A40" s="49">
        <v>1883</v>
      </c>
      <c r="B40" s="207" t="str">
        <f>Wichtige_daten!$C$29</f>
        <v>FDP</v>
      </c>
      <c r="C40" s="208" t="str">
        <f t="shared" si="8"/>
        <v>FDP</v>
      </c>
      <c r="D40" s="208" t="str">
        <f>$B$43</f>
        <v>FDP</v>
      </c>
      <c r="E40" s="208" t="str">
        <f t="shared" si="10"/>
        <v>FDP</v>
      </c>
      <c r="F40" s="208" t="str">
        <f t="shared" si="9"/>
        <v>FDP</v>
      </c>
      <c r="G40" s="208" t="str">
        <f>$C$35</f>
        <v>FDP</v>
      </c>
      <c r="H40" s="208" t="str">
        <f>$B$29</f>
        <v>FDP</v>
      </c>
      <c r="I40" s="106" t="s">
        <v>1090</v>
      </c>
      <c r="K40" s="209">
        <v>1883</v>
      </c>
      <c r="L40" s="205">
        <v>0</v>
      </c>
      <c r="M40" s="205">
        <v>0</v>
      </c>
      <c r="N40" s="205">
        <v>7</v>
      </c>
      <c r="O40" s="205">
        <v>0</v>
      </c>
      <c r="P40" s="205">
        <v>0</v>
      </c>
      <c r="Q40" s="205">
        <v>0</v>
      </c>
      <c r="R40" s="205">
        <f t="shared" si="2"/>
        <v>7</v>
      </c>
    </row>
    <row r="41" spans="1:18" ht="15">
      <c r="A41" s="49">
        <v>1884</v>
      </c>
      <c r="B41" s="207" t="str">
        <f>$B$29</f>
        <v>FDP</v>
      </c>
      <c r="C41" s="208" t="str">
        <f t="shared" si="8"/>
        <v>FDP</v>
      </c>
      <c r="D41" s="208" t="str">
        <f t="shared" ref="D41:D50" si="11">$B$40</f>
        <v>FDP</v>
      </c>
      <c r="E41" s="208" t="str">
        <f t="shared" si="10"/>
        <v>FDP</v>
      </c>
      <c r="F41" s="208" t="str">
        <f t="shared" si="9"/>
        <v>FDP</v>
      </c>
      <c r="G41" s="208" t="str">
        <f>$C$35</f>
        <v>FDP</v>
      </c>
      <c r="H41" s="208" t="str">
        <f>$B$43</f>
        <v>FDP</v>
      </c>
      <c r="I41" s="106" t="s">
        <v>1090</v>
      </c>
      <c r="K41" s="209">
        <v>1884</v>
      </c>
      <c r="L41" s="205">
        <v>0</v>
      </c>
      <c r="M41" s="205">
        <v>0</v>
      </c>
      <c r="N41" s="205">
        <v>7</v>
      </c>
      <c r="O41" s="205">
        <v>0</v>
      </c>
      <c r="P41" s="205">
        <v>0</v>
      </c>
      <c r="Q41" s="205">
        <v>0</v>
      </c>
      <c r="R41" s="205">
        <f t="shared" si="2"/>
        <v>7</v>
      </c>
    </row>
    <row r="42" spans="1:18" ht="15">
      <c r="A42" s="49">
        <v>1885</v>
      </c>
      <c r="B42" s="207" t="str">
        <f>$C$21</f>
        <v>FDP</v>
      </c>
      <c r="C42" s="208" t="str">
        <f>$B$43</f>
        <v>FDP</v>
      </c>
      <c r="D42" s="208" t="str">
        <f t="shared" si="11"/>
        <v>FDP</v>
      </c>
      <c r="E42" s="208" t="str">
        <f t="shared" si="10"/>
        <v>FDP</v>
      </c>
      <c r="F42" s="208" t="str">
        <f t="shared" si="9"/>
        <v>FDP</v>
      </c>
      <c r="G42" s="208" t="str">
        <f>$C$35</f>
        <v>FDP</v>
      </c>
      <c r="H42" s="208" t="str">
        <f t="shared" ref="H42:H48" si="12">$H$36</f>
        <v>FDP</v>
      </c>
      <c r="I42" s="106" t="s">
        <v>1090</v>
      </c>
      <c r="K42" s="209">
        <v>1885</v>
      </c>
      <c r="L42" s="205">
        <v>0</v>
      </c>
      <c r="M42" s="205">
        <v>0</v>
      </c>
      <c r="N42" s="205">
        <v>7</v>
      </c>
      <c r="O42" s="205">
        <v>0</v>
      </c>
      <c r="P42" s="205">
        <v>0</v>
      </c>
      <c r="Q42" s="205">
        <v>0</v>
      </c>
      <c r="R42" s="205">
        <f t="shared" si="2"/>
        <v>7</v>
      </c>
    </row>
    <row r="43" spans="1:18" ht="15">
      <c r="A43" s="49">
        <v>1886</v>
      </c>
      <c r="B43" s="207" t="str">
        <f>Wichtige_daten!$C$30</f>
        <v>FDP</v>
      </c>
      <c r="C43" s="208" t="str">
        <f>$C$21</f>
        <v>FDP</v>
      </c>
      <c r="D43" s="208" t="str">
        <f t="shared" si="11"/>
        <v>FDP</v>
      </c>
      <c r="E43" s="208" t="str">
        <f t="shared" si="10"/>
        <v>FDP</v>
      </c>
      <c r="F43" s="208" t="str">
        <f t="shared" si="9"/>
        <v>FDP</v>
      </c>
      <c r="G43" s="208" t="str">
        <f>$C$35</f>
        <v>FDP</v>
      </c>
      <c r="H43" s="208" t="str">
        <f t="shared" si="12"/>
        <v>FDP</v>
      </c>
      <c r="I43" s="106" t="s">
        <v>1090</v>
      </c>
      <c r="K43" s="209">
        <v>1886</v>
      </c>
      <c r="L43" s="205">
        <v>0</v>
      </c>
      <c r="M43" s="205">
        <v>0</v>
      </c>
      <c r="N43" s="205">
        <v>7</v>
      </c>
      <c r="O43" s="205">
        <v>0</v>
      </c>
      <c r="P43" s="205">
        <v>0</v>
      </c>
      <c r="Q43" s="205">
        <v>0</v>
      </c>
      <c r="R43" s="205">
        <f t="shared" si="2"/>
        <v>7</v>
      </c>
    </row>
    <row r="44" spans="1:18" ht="15">
      <c r="A44" s="49">
        <v>1887</v>
      </c>
      <c r="B44" s="207" t="str">
        <f t="shared" ref="B44:B49" si="13">$C$35</f>
        <v>FDP</v>
      </c>
      <c r="C44" s="208" t="str">
        <f>$C$21</f>
        <v>FDP</v>
      </c>
      <c r="D44" s="208" t="str">
        <f t="shared" si="11"/>
        <v>FDP</v>
      </c>
      <c r="E44" s="208" t="str">
        <f t="shared" si="10"/>
        <v>FDP</v>
      </c>
      <c r="F44" s="208" t="str">
        <f t="shared" si="9"/>
        <v>FDP</v>
      </c>
      <c r="G44" s="208" t="str">
        <f t="shared" ref="G44:G50" si="14">$B$43</f>
        <v>FDP</v>
      </c>
      <c r="H44" s="208" t="str">
        <f t="shared" si="12"/>
        <v>FDP</v>
      </c>
      <c r="I44" s="106" t="s">
        <v>1090</v>
      </c>
      <c r="K44" s="209">
        <v>1887</v>
      </c>
      <c r="L44" s="205">
        <v>0</v>
      </c>
      <c r="M44" s="205">
        <v>0</v>
      </c>
      <c r="N44" s="205">
        <v>7</v>
      </c>
      <c r="O44" s="205">
        <v>0</v>
      </c>
      <c r="P44" s="205">
        <v>0</v>
      </c>
      <c r="Q44" s="205">
        <v>0</v>
      </c>
      <c r="R44" s="205">
        <f t="shared" si="2"/>
        <v>7</v>
      </c>
    </row>
    <row r="45" spans="1:18" ht="15">
      <c r="A45" s="49">
        <v>1888</v>
      </c>
      <c r="B45" s="208" t="str">
        <f t="shared" si="13"/>
        <v>FDP</v>
      </c>
      <c r="C45" s="208" t="str">
        <f t="shared" ref="C45:C52" si="15">$C$37</f>
        <v>FDP</v>
      </c>
      <c r="D45" s="208" t="str">
        <f t="shared" si="11"/>
        <v>FDP</v>
      </c>
      <c r="E45" s="207" t="str">
        <f t="shared" si="10"/>
        <v>FDP</v>
      </c>
      <c r="F45" s="208" t="str">
        <f t="shared" si="9"/>
        <v>FDP</v>
      </c>
      <c r="G45" s="208" t="str">
        <f t="shared" si="14"/>
        <v>FDP</v>
      </c>
      <c r="H45" s="208" t="str">
        <f t="shared" si="12"/>
        <v>FDP</v>
      </c>
      <c r="I45" s="106" t="s">
        <v>1090</v>
      </c>
      <c r="K45" s="209">
        <v>1888</v>
      </c>
      <c r="L45" s="205">
        <v>0</v>
      </c>
      <c r="M45" s="205">
        <v>0</v>
      </c>
      <c r="N45" s="205">
        <v>7</v>
      </c>
      <c r="O45" s="205">
        <v>0</v>
      </c>
      <c r="P45" s="205">
        <v>0</v>
      </c>
      <c r="Q45" s="205">
        <v>0</v>
      </c>
      <c r="R45" s="205">
        <f>SUM(L45:Q45)</f>
        <v>7</v>
      </c>
    </row>
    <row r="46" spans="1:18" ht="15">
      <c r="A46" s="49">
        <v>1889</v>
      </c>
      <c r="B46" s="208" t="str">
        <f t="shared" si="13"/>
        <v>FDP</v>
      </c>
      <c r="C46" s="208" t="str">
        <f t="shared" si="15"/>
        <v>FDP</v>
      </c>
      <c r="D46" s="208" t="str">
        <f t="shared" si="11"/>
        <v>FDP</v>
      </c>
      <c r="E46" s="208" t="str">
        <f>Wichtige_daten!$C$31</f>
        <v>FDP</v>
      </c>
      <c r="F46" s="207" t="str">
        <f t="shared" si="9"/>
        <v>FDP</v>
      </c>
      <c r="G46" s="208" t="str">
        <f t="shared" si="14"/>
        <v>FDP</v>
      </c>
      <c r="H46" s="208" t="str">
        <f t="shared" si="12"/>
        <v>FDP</v>
      </c>
      <c r="I46" s="106" t="s">
        <v>1090</v>
      </c>
      <c r="K46" s="209">
        <v>1889</v>
      </c>
      <c r="L46" s="205">
        <v>0</v>
      </c>
      <c r="M46" s="205">
        <v>0</v>
      </c>
      <c r="N46" s="205">
        <v>7</v>
      </c>
      <c r="O46" s="205">
        <v>0</v>
      </c>
      <c r="P46" s="205">
        <v>0</v>
      </c>
      <c r="Q46" s="205">
        <v>0</v>
      </c>
      <c r="R46" s="205">
        <f t="shared" si="2"/>
        <v>7</v>
      </c>
    </row>
    <row r="47" spans="1:18" ht="15">
      <c r="A47" s="49">
        <v>1890</v>
      </c>
      <c r="B47" s="208" t="str">
        <f t="shared" si="13"/>
        <v>FDP</v>
      </c>
      <c r="C47" s="208" t="str">
        <f t="shared" si="15"/>
        <v>FDP</v>
      </c>
      <c r="D47" s="207" t="str">
        <f t="shared" si="11"/>
        <v>FDP</v>
      </c>
      <c r="E47" s="208" t="str">
        <f>Wichtige_daten!$C$31</f>
        <v>FDP</v>
      </c>
      <c r="F47" s="208" t="str">
        <f t="shared" si="9"/>
        <v>FDP</v>
      </c>
      <c r="G47" s="208" t="str">
        <f t="shared" si="14"/>
        <v>FDP</v>
      </c>
      <c r="H47" s="208" t="str">
        <f t="shared" si="12"/>
        <v>FDP</v>
      </c>
      <c r="I47" s="106" t="s">
        <v>1090</v>
      </c>
      <c r="K47" s="209">
        <v>1890</v>
      </c>
      <c r="L47" s="205">
        <v>0</v>
      </c>
      <c r="M47" s="205">
        <v>0</v>
      </c>
      <c r="N47" s="205">
        <v>7</v>
      </c>
      <c r="O47" s="205">
        <v>0</v>
      </c>
      <c r="P47" s="205">
        <v>0</v>
      </c>
      <c r="Q47" s="205">
        <v>0</v>
      </c>
      <c r="R47" s="205">
        <f t="shared" si="2"/>
        <v>7</v>
      </c>
    </row>
    <row r="48" spans="1:18" ht="15">
      <c r="A48" s="49">
        <v>1891</v>
      </c>
      <c r="B48" s="208" t="str">
        <f t="shared" si="13"/>
        <v>FDP</v>
      </c>
      <c r="C48" s="208" t="str">
        <f t="shared" si="15"/>
        <v>FDP</v>
      </c>
      <c r="D48" s="208" t="str">
        <f t="shared" si="11"/>
        <v>FDP</v>
      </c>
      <c r="E48" s="208" t="str">
        <f>Wichtige_daten!$C$32</f>
        <v>FDP</v>
      </c>
      <c r="F48" s="208" t="str">
        <f>Wichtige_daten!$C$31</f>
        <v>FDP</v>
      </c>
      <c r="G48" s="208" t="str">
        <f t="shared" si="14"/>
        <v>FDP</v>
      </c>
      <c r="H48" s="207" t="str">
        <f t="shared" si="12"/>
        <v>FDP</v>
      </c>
      <c r="I48" s="106" t="s">
        <v>1090</v>
      </c>
      <c r="K48" s="209">
        <v>1891</v>
      </c>
      <c r="L48" s="205">
        <v>0</v>
      </c>
      <c r="M48" s="205">
        <v>0</v>
      </c>
      <c r="N48" s="205">
        <v>7</v>
      </c>
      <c r="O48" s="205">
        <v>0</v>
      </c>
      <c r="P48" s="205">
        <v>0</v>
      </c>
      <c r="Q48" s="205">
        <v>0</v>
      </c>
      <c r="R48" s="205">
        <f t="shared" si="2"/>
        <v>7</v>
      </c>
    </row>
    <row r="49" spans="1:18" ht="15">
      <c r="A49" s="49">
        <v>1892</v>
      </c>
      <c r="B49" s="208" t="str">
        <f t="shared" si="13"/>
        <v>FDP</v>
      </c>
      <c r="C49" s="208" t="str">
        <f t="shared" si="15"/>
        <v>FDP</v>
      </c>
      <c r="D49" s="208" t="str">
        <f t="shared" si="11"/>
        <v>FDP</v>
      </c>
      <c r="E49" s="208" t="str">
        <f t="shared" ref="E49:E54" si="16">$E$48</f>
        <v>FDP</v>
      </c>
      <c r="F49" s="207" t="str">
        <f t="shared" ref="F49:F56" si="17">$F$48</f>
        <v>FDP</v>
      </c>
      <c r="G49" s="208" t="str">
        <f t="shared" si="14"/>
        <v>FDP</v>
      </c>
      <c r="H49" s="44" t="str">
        <f>Wichtige_daten!$C$33</f>
        <v>CVP</v>
      </c>
      <c r="I49" s="106" t="s">
        <v>1091</v>
      </c>
      <c r="K49" s="209">
        <v>1892</v>
      </c>
      <c r="L49" s="205">
        <v>0</v>
      </c>
      <c r="M49" s="205">
        <v>1</v>
      </c>
      <c r="N49" s="205">
        <v>6</v>
      </c>
      <c r="O49" s="205">
        <v>0</v>
      </c>
      <c r="P49" s="205">
        <v>0</v>
      </c>
      <c r="Q49" s="205">
        <v>0</v>
      </c>
      <c r="R49" s="205">
        <f t="shared" si="2"/>
        <v>7</v>
      </c>
    </row>
    <row r="50" spans="1:18" ht="15">
      <c r="A50" s="49">
        <v>1893</v>
      </c>
      <c r="B50" s="208" t="str">
        <f>Wichtige_daten!$C$34</f>
        <v>FDP</v>
      </c>
      <c r="C50" s="207" t="str">
        <f t="shared" si="15"/>
        <v>FDP</v>
      </c>
      <c r="D50" s="208" t="str">
        <f t="shared" si="11"/>
        <v>FDP</v>
      </c>
      <c r="E50" s="208" t="str">
        <f t="shared" si="16"/>
        <v>FDP</v>
      </c>
      <c r="F50" s="208" t="str">
        <f t="shared" si="17"/>
        <v>FDP</v>
      </c>
      <c r="G50" s="208" t="str">
        <f t="shared" si="14"/>
        <v>FDP</v>
      </c>
      <c r="H50" s="44" t="str">
        <f t="shared" ref="H50:H58" si="18">$H$49</f>
        <v>CVP</v>
      </c>
      <c r="I50" s="106" t="s">
        <v>1091</v>
      </c>
      <c r="K50" s="209">
        <v>1893</v>
      </c>
      <c r="L50" s="205">
        <v>0</v>
      </c>
      <c r="M50" s="205">
        <v>1</v>
      </c>
      <c r="N50" s="205">
        <v>6</v>
      </c>
      <c r="O50" s="205">
        <v>0</v>
      </c>
      <c r="P50" s="205">
        <v>0</v>
      </c>
      <c r="Q50" s="205">
        <v>0</v>
      </c>
      <c r="R50" s="205">
        <f t="shared" si="2"/>
        <v>7</v>
      </c>
    </row>
    <row r="51" spans="1:18" ht="15">
      <c r="A51" s="49">
        <v>1894</v>
      </c>
      <c r="B51" s="208" t="str">
        <f>$B$50</f>
        <v>FDP</v>
      </c>
      <c r="C51" s="208" t="str">
        <f t="shared" si="15"/>
        <v>FDP</v>
      </c>
      <c r="D51" s="208" t="str">
        <f>$B$55</f>
        <v>FDP</v>
      </c>
      <c r="E51" s="207" t="str">
        <f t="shared" si="16"/>
        <v>FDP</v>
      </c>
      <c r="F51" s="208" t="str">
        <f t="shared" si="17"/>
        <v>FDP</v>
      </c>
      <c r="G51" s="208" t="str">
        <f t="shared" ref="G51:G53" si="19">$H$41</f>
        <v>FDP</v>
      </c>
      <c r="H51" s="44" t="str">
        <f t="shared" si="18"/>
        <v>CVP</v>
      </c>
      <c r="I51" s="106" t="s">
        <v>1091</v>
      </c>
      <c r="K51" s="209">
        <v>1894</v>
      </c>
      <c r="L51" s="205">
        <v>0</v>
      </c>
      <c r="M51" s="205">
        <v>1</v>
      </c>
      <c r="N51" s="205">
        <v>6</v>
      </c>
      <c r="O51" s="205">
        <v>0</v>
      </c>
      <c r="P51" s="205">
        <v>0</v>
      </c>
      <c r="Q51" s="205">
        <v>0</v>
      </c>
      <c r="R51" s="205">
        <f t="shared" si="2"/>
        <v>7</v>
      </c>
    </row>
    <row r="52" spans="1:18" ht="15">
      <c r="A52" s="49">
        <v>1895</v>
      </c>
      <c r="B52" s="208" t="str">
        <f>$B$50</f>
        <v>FDP</v>
      </c>
      <c r="C52" s="208" t="str">
        <f t="shared" si="15"/>
        <v>FDP</v>
      </c>
      <c r="D52" s="208" t="str">
        <f>$B$55</f>
        <v>FDP</v>
      </c>
      <c r="E52" s="208" t="str">
        <f t="shared" si="16"/>
        <v>FDP</v>
      </c>
      <c r="F52" s="208" t="str">
        <f t="shared" si="17"/>
        <v>FDP</v>
      </c>
      <c r="G52" s="208" t="str">
        <f t="shared" si="19"/>
        <v>FDP</v>
      </c>
      <c r="H52" s="210" t="str">
        <f t="shared" si="18"/>
        <v>CVP</v>
      </c>
      <c r="I52" s="106" t="s">
        <v>1091</v>
      </c>
      <c r="K52" s="209">
        <v>1895</v>
      </c>
      <c r="L52" s="205">
        <v>0</v>
      </c>
      <c r="M52" s="205">
        <v>1</v>
      </c>
      <c r="N52" s="205">
        <v>6</v>
      </c>
      <c r="O52" s="205">
        <v>0</v>
      </c>
      <c r="P52" s="205">
        <v>0</v>
      </c>
      <c r="Q52" s="205">
        <v>0</v>
      </c>
      <c r="R52" s="205">
        <f t="shared" si="2"/>
        <v>7</v>
      </c>
    </row>
    <row r="53" spans="1:18" ht="15">
      <c r="A53" s="49">
        <v>1896</v>
      </c>
      <c r="B53" s="207" t="str">
        <f>$B$50</f>
        <v>FDP</v>
      </c>
      <c r="C53" s="208" t="str">
        <f>$B$55</f>
        <v>FDP</v>
      </c>
      <c r="D53" s="208" t="str">
        <f>$E$55</f>
        <v>FDP</v>
      </c>
      <c r="E53" s="208" t="str">
        <f t="shared" si="16"/>
        <v>FDP</v>
      </c>
      <c r="F53" s="208" t="str">
        <f t="shared" si="17"/>
        <v>FDP</v>
      </c>
      <c r="G53" s="208" t="str">
        <f t="shared" si="19"/>
        <v>FDP</v>
      </c>
      <c r="H53" s="44" t="str">
        <f t="shared" si="18"/>
        <v>CVP</v>
      </c>
      <c r="I53" s="106" t="s">
        <v>1091</v>
      </c>
      <c r="K53" s="209">
        <v>1896</v>
      </c>
      <c r="L53" s="205">
        <v>0</v>
      </c>
      <c r="M53" s="205">
        <v>1</v>
      </c>
      <c r="N53" s="205">
        <v>6</v>
      </c>
      <c r="O53" s="205">
        <v>0</v>
      </c>
      <c r="P53" s="205">
        <v>0</v>
      </c>
      <c r="Q53" s="205">
        <v>0</v>
      </c>
      <c r="R53" s="205">
        <f t="shared" si="2"/>
        <v>7</v>
      </c>
    </row>
    <row r="54" spans="1:18" ht="15">
      <c r="A54" s="49">
        <v>1897</v>
      </c>
      <c r="B54" s="207" t="str">
        <f>$H$41</f>
        <v>FDP</v>
      </c>
      <c r="C54" s="208" t="str">
        <f>$B$55</f>
        <v>FDP</v>
      </c>
      <c r="D54" s="208" t="str">
        <f>$E$55</f>
        <v>FDP</v>
      </c>
      <c r="E54" s="208" t="str">
        <f t="shared" si="16"/>
        <v>FDP</v>
      </c>
      <c r="F54" s="208" t="str">
        <f t="shared" si="17"/>
        <v>FDP</v>
      </c>
      <c r="G54" s="208" t="str">
        <f>$B$50</f>
        <v>FDP</v>
      </c>
      <c r="H54" s="44" t="str">
        <f t="shared" si="18"/>
        <v>CVP</v>
      </c>
      <c r="I54" s="106" t="s">
        <v>1091</v>
      </c>
      <c r="K54" s="209">
        <v>1897</v>
      </c>
      <c r="L54" s="205">
        <v>0</v>
      </c>
      <c r="M54" s="205">
        <v>1</v>
      </c>
      <c r="N54" s="205">
        <v>6</v>
      </c>
      <c r="O54" s="205">
        <v>0</v>
      </c>
      <c r="P54" s="205">
        <v>0</v>
      </c>
      <c r="Q54" s="205">
        <v>0</v>
      </c>
      <c r="R54" s="205">
        <f t="shared" si="2"/>
        <v>7</v>
      </c>
    </row>
    <row r="55" spans="1:18" ht="15">
      <c r="A55" s="49">
        <v>1898</v>
      </c>
      <c r="B55" s="207" t="str">
        <f>Wichtige_daten!$C$35</f>
        <v>FDP</v>
      </c>
      <c r="C55" s="208" t="str">
        <f>$B$50</f>
        <v>FDP</v>
      </c>
      <c r="D55" s="208" t="str">
        <f>Wichtige_daten!$C$37</f>
        <v>FDP</v>
      </c>
      <c r="E55" s="208" t="str">
        <f>Wichtige_daten!$C$36</f>
        <v>FDP</v>
      </c>
      <c r="F55" s="208" t="str">
        <f t="shared" si="17"/>
        <v>FDP</v>
      </c>
      <c r="G55" s="208" t="str">
        <f>$B$43</f>
        <v>FDP</v>
      </c>
      <c r="H55" s="44" t="str">
        <f t="shared" si="18"/>
        <v>CVP</v>
      </c>
      <c r="I55" s="106" t="s">
        <v>1091</v>
      </c>
      <c r="K55" s="209">
        <v>1898</v>
      </c>
      <c r="L55" s="205">
        <v>0</v>
      </c>
      <c r="M55" s="205">
        <v>1</v>
      </c>
      <c r="N55" s="205">
        <v>6</v>
      </c>
      <c r="O55" s="205">
        <v>0</v>
      </c>
      <c r="P55" s="205">
        <v>0</v>
      </c>
      <c r="Q55" s="205">
        <v>0</v>
      </c>
      <c r="R55" s="205">
        <f t="shared" si="2"/>
        <v>7</v>
      </c>
    </row>
    <row r="56" spans="1:18" ht="15">
      <c r="A56" s="49">
        <v>1899</v>
      </c>
      <c r="B56" s="207" t="str">
        <f>$E$55</f>
        <v>FDP</v>
      </c>
      <c r="C56" s="208" t="str">
        <f>$B$50</f>
        <v>FDP</v>
      </c>
      <c r="D56" s="211" t="str">
        <f>$D$55</f>
        <v>FDP</v>
      </c>
      <c r="E56" s="208" t="str">
        <f>$B$55</f>
        <v>FDP</v>
      </c>
      <c r="F56" s="208" t="str">
        <f t="shared" si="17"/>
        <v>FDP</v>
      </c>
      <c r="G56" s="208" t="str">
        <f>$B$43</f>
        <v>FDP</v>
      </c>
      <c r="H56" s="44" t="str">
        <f t="shared" si="18"/>
        <v>CVP</v>
      </c>
      <c r="I56" s="106" t="s">
        <v>1091</v>
      </c>
      <c r="K56" s="209">
        <v>1899</v>
      </c>
      <c r="L56" s="205">
        <v>0</v>
      </c>
      <c r="M56" s="205">
        <v>1</v>
      </c>
      <c r="N56" s="205">
        <v>6</v>
      </c>
      <c r="O56" s="205">
        <v>0</v>
      </c>
      <c r="P56" s="205">
        <v>0</v>
      </c>
      <c r="Q56" s="205">
        <v>0</v>
      </c>
      <c r="R56" s="205">
        <f t="shared" si="2"/>
        <v>7</v>
      </c>
    </row>
    <row r="57" spans="1:18" ht="15">
      <c r="A57" s="49">
        <v>1900</v>
      </c>
      <c r="B57" s="207" t="str">
        <f>$F$53</f>
        <v>FDP</v>
      </c>
      <c r="C57" s="208" t="str">
        <f>Wichtige_daten!$C$39</f>
        <v>FDP</v>
      </c>
      <c r="D57" s="208" t="str">
        <f>$D$55</f>
        <v>FDP</v>
      </c>
      <c r="E57" s="208" t="str">
        <f t="shared" ref="E57:E63" si="20">$E$55</f>
        <v>FDP</v>
      </c>
      <c r="F57" s="208" t="str">
        <f>Wichtige_daten!$C$38</f>
        <v>FDP</v>
      </c>
      <c r="G57" s="208" t="str">
        <f>$B$43</f>
        <v>FDP</v>
      </c>
      <c r="H57" s="44" t="str">
        <f t="shared" si="18"/>
        <v>CVP</v>
      </c>
      <c r="I57" s="106" t="s">
        <v>1091</v>
      </c>
      <c r="K57" s="209">
        <v>1900</v>
      </c>
      <c r="L57" s="205">
        <v>0</v>
      </c>
      <c r="M57" s="205">
        <v>1</v>
      </c>
      <c r="N57" s="205">
        <v>6</v>
      </c>
      <c r="O57" s="205">
        <v>0</v>
      </c>
      <c r="P57" s="205">
        <v>0</v>
      </c>
      <c r="Q57" s="205">
        <v>0</v>
      </c>
      <c r="R57" s="205">
        <f t="shared" si="2"/>
        <v>7</v>
      </c>
    </row>
    <row r="58" spans="1:18" ht="15">
      <c r="A58" s="49">
        <v>1901</v>
      </c>
      <c r="B58" s="207" t="str">
        <f>Wichtige_daten!$C$37</f>
        <v>FDP</v>
      </c>
      <c r="C58" s="208" t="str">
        <f>$C$57</f>
        <v>FDP</v>
      </c>
      <c r="D58" s="208" t="str">
        <f>$H$59</f>
        <v>FDP</v>
      </c>
      <c r="E58" s="208" t="str">
        <f t="shared" si="20"/>
        <v>FDP</v>
      </c>
      <c r="F58" s="208" t="str">
        <f>$F$53</f>
        <v>FDP</v>
      </c>
      <c r="G58" s="208" t="str">
        <f>$B$43</f>
        <v>FDP</v>
      </c>
      <c r="H58" s="44" t="str">
        <f t="shared" si="18"/>
        <v>CVP</v>
      </c>
      <c r="I58" s="106" t="s">
        <v>1091</v>
      </c>
      <c r="K58" s="209">
        <v>1901</v>
      </c>
      <c r="L58" s="205">
        <v>0</v>
      </c>
      <c r="M58" s="205">
        <v>1</v>
      </c>
      <c r="N58" s="205">
        <v>6</v>
      </c>
      <c r="O58" s="205">
        <v>0</v>
      </c>
      <c r="P58" s="205">
        <v>0</v>
      </c>
      <c r="Q58" s="205">
        <v>0</v>
      </c>
      <c r="R58" s="205">
        <f t="shared" si="2"/>
        <v>7</v>
      </c>
    </row>
    <row r="59" spans="1:18" ht="15">
      <c r="A59" s="49">
        <v>1902</v>
      </c>
      <c r="B59" s="210" t="str">
        <f>$H$49</f>
        <v>CVP</v>
      </c>
      <c r="C59" s="208" t="str">
        <f>$C$57</f>
        <v>FDP</v>
      </c>
      <c r="D59" s="208" t="str">
        <f t="shared" ref="D59:D64" si="21">$D$55</f>
        <v>FDP</v>
      </c>
      <c r="E59" s="208" t="str">
        <f t="shared" si="20"/>
        <v>FDP</v>
      </c>
      <c r="F59" s="208" t="str">
        <f>$F$53</f>
        <v>FDP</v>
      </c>
      <c r="G59" s="208" t="str">
        <f>$B$43</f>
        <v>FDP</v>
      </c>
      <c r="H59" s="208" t="str">
        <f>Wichtige_daten!$C$38</f>
        <v>FDP</v>
      </c>
      <c r="I59" s="106" t="s">
        <v>1091</v>
      </c>
      <c r="K59" s="209">
        <v>1902</v>
      </c>
      <c r="L59" s="205">
        <v>0</v>
      </c>
      <c r="M59" s="205">
        <v>1</v>
      </c>
      <c r="N59" s="205">
        <v>6</v>
      </c>
      <c r="O59" s="205">
        <v>0</v>
      </c>
      <c r="P59" s="205">
        <v>0</v>
      </c>
      <c r="Q59" s="205">
        <v>0</v>
      </c>
      <c r="R59" s="205">
        <f t="shared" si="2"/>
        <v>7</v>
      </c>
    </row>
    <row r="60" spans="1:18" ht="15">
      <c r="A60" s="49">
        <v>1903</v>
      </c>
      <c r="B60" s="207" t="str">
        <f>$H$41</f>
        <v>FDP</v>
      </c>
      <c r="C60" s="208" t="str">
        <f>$C$57</f>
        <v>FDP</v>
      </c>
      <c r="D60" s="208" t="str">
        <f t="shared" si="21"/>
        <v>FDP</v>
      </c>
      <c r="E60" s="208" t="str">
        <f t="shared" si="20"/>
        <v>FDP</v>
      </c>
      <c r="F60" s="208" t="str">
        <f>$B$67</f>
        <v>FDP</v>
      </c>
      <c r="G60" s="208" t="str">
        <f>$B$63</f>
        <v>FDP</v>
      </c>
      <c r="H60" s="44" t="str">
        <f t="shared" ref="H60:H65" si="22">$H$49</f>
        <v>CVP</v>
      </c>
      <c r="I60" s="106" t="s">
        <v>1091</v>
      </c>
      <c r="K60" s="209">
        <v>1903</v>
      </c>
      <c r="L60" s="205">
        <v>0</v>
      </c>
      <c r="M60" s="205">
        <v>1</v>
      </c>
      <c r="N60" s="205">
        <v>6</v>
      </c>
      <c r="O60" s="205">
        <v>0</v>
      </c>
      <c r="P60" s="205">
        <v>0</v>
      </c>
      <c r="Q60" s="205">
        <v>0</v>
      </c>
      <c r="R60" s="205">
        <f t="shared" si="2"/>
        <v>7</v>
      </c>
    </row>
    <row r="61" spans="1:18" ht="15">
      <c r="A61" s="49">
        <v>1904</v>
      </c>
      <c r="B61" s="207" t="str">
        <f>$B$67</f>
        <v>FDP</v>
      </c>
      <c r="C61" s="208" t="str">
        <f>$B$63</f>
        <v>FDP</v>
      </c>
      <c r="D61" s="208" t="str">
        <f t="shared" si="21"/>
        <v>FDP</v>
      </c>
      <c r="E61" s="208" t="str">
        <f t="shared" si="20"/>
        <v>FDP</v>
      </c>
      <c r="F61" s="208" t="str">
        <f>$C$57</f>
        <v>FDP</v>
      </c>
      <c r="G61" s="208" t="str">
        <f>$H$41</f>
        <v>FDP</v>
      </c>
      <c r="H61" s="44" t="str">
        <f t="shared" si="22"/>
        <v>CVP</v>
      </c>
      <c r="I61" s="106" t="s">
        <v>1091</v>
      </c>
      <c r="K61" s="209">
        <v>1904</v>
      </c>
      <c r="L61" s="205">
        <v>0</v>
      </c>
      <c r="M61" s="205">
        <v>1</v>
      </c>
      <c r="N61" s="205">
        <v>6</v>
      </c>
      <c r="O61" s="205">
        <v>0</v>
      </c>
      <c r="P61" s="205">
        <v>0</v>
      </c>
      <c r="Q61" s="205">
        <v>0</v>
      </c>
      <c r="R61" s="205">
        <f t="shared" si="2"/>
        <v>7</v>
      </c>
    </row>
    <row r="62" spans="1:18" ht="15">
      <c r="A62" s="49">
        <v>1905</v>
      </c>
      <c r="B62" s="207" t="str">
        <f>$C$57</f>
        <v>FDP</v>
      </c>
      <c r="C62" s="208" t="str">
        <f>$B$63</f>
        <v>FDP</v>
      </c>
      <c r="D62" s="208" t="str">
        <f t="shared" si="21"/>
        <v>FDP</v>
      </c>
      <c r="E62" s="208" t="str">
        <f t="shared" si="20"/>
        <v>FDP</v>
      </c>
      <c r="F62" s="208" t="str">
        <f>$B$67</f>
        <v>FDP</v>
      </c>
      <c r="G62" s="208" t="str">
        <f>$H$41</f>
        <v>FDP</v>
      </c>
      <c r="H62" s="44" t="str">
        <f t="shared" si="22"/>
        <v>CVP</v>
      </c>
      <c r="I62" s="106" t="s">
        <v>1091</v>
      </c>
      <c r="K62" s="209">
        <v>1905</v>
      </c>
      <c r="L62" s="205">
        <v>0</v>
      </c>
      <c r="M62" s="205">
        <v>1</v>
      </c>
      <c r="N62" s="205">
        <v>6</v>
      </c>
      <c r="O62" s="205">
        <v>0</v>
      </c>
      <c r="P62" s="205">
        <v>0</v>
      </c>
      <c r="Q62" s="205">
        <v>0</v>
      </c>
      <c r="R62" s="205">
        <f t="shared" si="2"/>
        <v>7</v>
      </c>
    </row>
    <row r="63" spans="1:18" ht="15">
      <c r="A63" s="49">
        <v>1906</v>
      </c>
      <c r="B63" s="207" t="str">
        <f>Wichtige_daten!$C$40</f>
        <v>FDP</v>
      </c>
      <c r="C63" s="208" t="str">
        <f>$C$57</f>
        <v>FDP</v>
      </c>
      <c r="D63" s="208" t="str">
        <f t="shared" si="21"/>
        <v>FDP</v>
      </c>
      <c r="E63" s="208" t="str">
        <f t="shared" si="20"/>
        <v>FDP</v>
      </c>
      <c r="F63" s="208" t="str">
        <f>$B$67</f>
        <v>FDP</v>
      </c>
      <c r="G63" s="208" t="str">
        <f>$H$41</f>
        <v>FDP</v>
      </c>
      <c r="H63" s="44" t="str">
        <f t="shared" si="22"/>
        <v>CVP</v>
      </c>
      <c r="I63" s="106" t="s">
        <v>1091</v>
      </c>
      <c r="K63" s="209">
        <v>1906</v>
      </c>
      <c r="L63" s="205">
        <v>0</v>
      </c>
      <c r="M63" s="205">
        <v>1</v>
      </c>
      <c r="N63" s="205">
        <v>6</v>
      </c>
      <c r="O63" s="205">
        <v>0</v>
      </c>
      <c r="P63" s="205">
        <v>0</v>
      </c>
      <c r="Q63" s="205">
        <v>0</v>
      </c>
      <c r="R63" s="205">
        <f t="shared" si="2"/>
        <v>7</v>
      </c>
    </row>
    <row r="64" spans="1:18" ht="15">
      <c r="A64" s="49">
        <v>1907</v>
      </c>
      <c r="B64" s="207" t="str">
        <f>$E$55</f>
        <v>FDP</v>
      </c>
      <c r="C64" s="208" t="str">
        <f>$C$57</f>
        <v>FDP</v>
      </c>
      <c r="D64" s="208" t="str">
        <f t="shared" si="21"/>
        <v>FDP</v>
      </c>
      <c r="E64" s="208" t="str">
        <f>$B$63</f>
        <v>FDP</v>
      </c>
      <c r="F64" s="208" t="str">
        <f>$B$67</f>
        <v>FDP</v>
      </c>
      <c r="G64" s="208" t="str">
        <f>$H$41</f>
        <v>FDP</v>
      </c>
      <c r="H64" s="44" t="str">
        <f t="shared" si="22"/>
        <v>CVP</v>
      </c>
      <c r="I64" s="106" t="s">
        <v>1091</v>
      </c>
      <c r="K64" s="209">
        <v>1907</v>
      </c>
      <c r="L64" s="205">
        <v>0</v>
      </c>
      <c r="M64" s="205">
        <v>1</v>
      </c>
      <c r="N64" s="205">
        <v>6</v>
      </c>
      <c r="O64" s="205">
        <v>0</v>
      </c>
      <c r="P64" s="205">
        <v>0</v>
      </c>
      <c r="Q64" s="205">
        <v>0</v>
      </c>
      <c r="R64" s="205">
        <f t="shared" si="2"/>
        <v>7</v>
      </c>
    </row>
    <row r="65" spans="1:18" ht="15">
      <c r="A65" s="49">
        <v>1908</v>
      </c>
      <c r="B65" s="207" t="str">
        <f>$D$55</f>
        <v>FDP</v>
      </c>
      <c r="C65" s="208" t="str">
        <f>$C$57</f>
        <v>FDP</v>
      </c>
      <c r="D65" s="208" t="str">
        <f>$B$63</f>
        <v>FDP</v>
      </c>
      <c r="E65" s="208" t="str">
        <f>$E$55</f>
        <v>FDP</v>
      </c>
      <c r="F65" s="208" t="str">
        <f>$B$67</f>
        <v>FDP</v>
      </c>
      <c r="G65" s="208" t="str">
        <f>$H$41</f>
        <v>FDP</v>
      </c>
      <c r="H65" s="44" t="str">
        <f t="shared" si="22"/>
        <v>CVP</v>
      </c>
      <c r="I65" s="106" t="s">
        <v>1091</v>
      </c>
      <c r="K65" s="209">
        <v>1908</v>
      </c>
      <c r="L65" s="205">
        <v>0</v>
      </c>
      <c r="M65" s="205">
        <v>1</v>
      </c>
      <c r="N65" s="205">
        <v>6</v>
      </c>
      <c r="O65" s="205">
        <v>0</v>
      </c>
      <c r="P65" s="205">
        <v>0</v>
      </c>
      <c r="Q65" s="205">
        <v>0</v>
      </c>
      <c r="R65" s="205">
        <f t="shared" si="2"/>
        <v>7</v>
      </c>
    </row>
    <row r="66" spans="1:18" ht="15">
      <c r="A66" s="49">
        <v>1909</v>
      </c>
      <c r="B66" s="207" t="str">
        <f>$H$41</f>
        <v>FDP</v>
      </c>
      <c r="C66" s="208" t="str">
        <f>$C$57</f>
        <v>FDP</v>
      </c>
      <c r="D66" s="208" t="str">
        <f>$D$55</f>
        <v>FDP</v>
      </c>
      <c r="E66" s="208" t="str">
        <f>$E$55</f>
        <v>FDP</v>
      </c>
      <c r="F66" s="208" t="str">
        <f>$B$67</f>
        <v>FDP</v>
      </c>
      <c r="G66" s="44" t="str">
        <f>$C$68</f>
        <v>CVP</v>
      </c>
      <c r="H66" s="208" t="str">
        <f>$B$63</f>
        <v>FDP</v>
      </c>
      <c r="I66" s="106" t="s">
        <v>1091</v>
      </c>
      <c r="K66" s="209">
        <v>1909</v>
      </c>
      <c r="L66" s="205">
        <v>0</v>
      </c>
      <c r="M66" s="205">
        <v>1</v>
      </c>
      <c r="N66" s="205">
        <v>6</v>
      </c>
      <c r="O66" s="205">
        <v>0</v>
      </c>
      <c r="P66" s="205">
        <v>0</v>
      </c>
      <c r="Q66" s="205">
        <v>0</v>
      </c>
      <c r="R66" s="205">
        <f t="shared" si="2"/>
        <v>7</v>
      </c>
    </row>
    <row r="67" spans="1:18" ht="15">
      <c r="A67" s="49">
        <v>1910</v>
      </c>
      <c r="B67" s="207" t="str">
        <f>Wichtige_daten!$C$38</f>
        <v>FDP</v>
      </c>
      <c r="C67" s="208" t="str">
        <f>$C$57</f>
        <v>FDP</v>
      </c>
      <c r="D67" s="208" t="str">
        <f>$D$55</f>
        <v>FDP</v>
      </c>
      <c r="E67" s="208" t="str">
        <f>$E$55</f>
        <v>FDP</v>
      </c>
      <c r="F67" s="44" t="str">
        <f>$C$68</f>
        <v>CVP</v>
      </c>
      <c r="G67" s="208" t="str">
        <f>$H$41</f>
        <v>FDP</v>
      </c>
      <c r="H67" s="208" t="str">
        <f>$B$63</f>
        <v>FDP</v>
      </c>
      <c r="I67" s="106" t="s">
        <v>1091</v>
      </c>
      <c r="K67" s="209">
        <v>1910</v>
      </c>
      <c r="L67" s="205">
        <v>0</v>
      </c>
      <c r="M67" s="205">
        <v>1</v>
      </c>
      <c r="N67" s="205">
        <v>6</v>
      </c>
      <c r="O67" s="205">
        <v>0</v>
      </c>
      <c r="P67" s="205">
        <v>0</v>
      </c>
      <c r="Q67" s="205">
        <v>0</v>
      </c>
      <c r="R67" s="205">
        <f t="shared" si="2"/>
        <v>7</v>
      </c>
    </row>
    <row r="68" spans="1:18" ht="15">
      <c r="A68" s="49">
        <v>1911</v>
      </c>
      <c r="B68" s="207" t="str">
        <f>$C$57</f>
        <v>FDP</v>
      </c>
      <c r="C68" s="44" t="str">
        <f>Wichtige_daten!$C$41</f>
        <v>CVP</v>
      </c>
      <c r="D68" s="208" t="str">
        <f>$D$55</f>
        <v>FDP</v>
      </c>
      <c r="E68" s="208" t="str">
        <f>$E$55</f>
        <v>FDP</v>
      </c>
      <c r="F68" s="208" t="str">
        <f>Wichtige_daten!$C$38</f>
        <v>FDP</v>
      </c>
      <c r="G68" s="208" t="str">
        <f>$H$41</f>
        <v>FDP</v>
      </c>
      <c r="H68" s="208" t="str">
        <f>$B$63</f>
        <v>FDP</v>
      </c>
      <c r="I68" s="77" t="s">
        <v>1091</v>
      </c>
      <c r="K68" s="209">
        <v>1911</v>
      </c>
      <c r="L68" s="205">
        <v>0</v>
      </c>
      <c r="M68" s="205">
        <v>1</v>
      </c>
      <c r="N68" s="205">
        <v>6</v>
      </c>
      <c r="O68" s="205">
        <v>0</v>
      </c>
      <c r="P68" s="205">
        <v>0</v>
      </c>
      <c r="Q68" s="205">
        <v>0</v>
      </c>
      <c r="R68" s="205">
        <f t="shared" si="2"/>
        <v>7</v>
      </c>
    </row>
    <row r="69" spans="1:18" ht="15">
      <c r="A69" s="49">
        <v>1912</v>
      </c>
      <c r="B69" s="207" t="str">
        <f>$B$63</f>
        <v>FDP</v>
      </c>
      <c r="C69" s="208" t="str">
        <f>$C$57</f>
        <v>FDP</v>
      </c>
      <c r="D69" s="208" t="str">
        <f>$E$55</f>
        <v>FDP</v>
      </c>
      <c r="E69" s="208" t="str">
        <f>Wichtige_daten!$C$42</f>
        <v>FDP</v>
      </c>
      <c r="F69" s="44" t="str">
        <f t="shared" ref="F69:F76" si="23">$B$77</f>
        <v>CVP</v>
      </c>
      <c r="G69" s="208" t="str">
        <f>$H$41</f>
        <v>FDP</v>
      </c>
      <c r="H69" s="208" t="str">
        <f>$B$67</f>
        <v>FDP</v>
      </c>
      <c r="I69" s="77" t="s">
        <v>1091</v>
      </c>
      <c r="K69" s="209">
        <v>1912</v>
      </c>
      <c r="L69" s="205">
        <v>0</v>
      </c>
      <c r="M69" s="205">
        <v>1</v>
      </c>
      <c r="N69" s="205">
        <v>6</v>
      </c>
      <c r="O69" s="205">
        <v>0</v>
      </c>
      <c r="P69" s="205">
        <v>0</v>
      </c>
      <c r="Q69" s="205">
        <v>0</v>
      </c>
      <c r="R69" s="205">
        <f t="shared" si="2"/>
        <v>7</v>
      </c>
    </row>
    <row r="70" spans="1:18" ht="15">
      <c r="A70" s="49">
        <v>1913</v>
      </c>
      <c r="B70" s="207" t="str">
        <f>$E$55</f>
        <v>FDP</v>
      </c>
      <c r="C70" s="208" t="str">
        <f>Wichtige_daten!$C$44</f>
        <v>FDP</v>
      </c>
      <c r="D70" s="208" t="str">
        <f>Wichtige_daten!$C$45</f>
        <v>FDP</v>
      </c>
      <c r="E70" s="208" t="str">
        <f>Wichtige_daten!$C$42</f>
        <v>FDP</v>
      </c>
      <c r="F70" s="44" t="str">
        <f t="shared" si="23"/>
        <v>CVP</v>
      </c>
      <c r="G70" s="208" t="str">
        <f>Wichtige_daten!$C$46</f>
        <v>FDP</v>
      </c>
      <c r="H70" s="208" t="str">
        <f>$B$63</f>
        <v>FDP</v>
      </c>
      <c r="I70" s="77" t="s">
        <v>1091</v>
      </c>
      <c r="K70" s="209">
        <v>1913</v>
      </c>
      <c r="L70" s="205">
        <v>0</v>
      </c>
      <c r="M70" s="205">
        <v>1</v>
      </c>
      <c r="N70" s="205">
        <v>6</v>
      </c>
      <c r="O70" s="205">
        <v>0</v>
      </c>
      <c r="P70" s="205">
        <v>0</v>
      </c>
      <c r="Q70" s="205">
        <v>0</v>
      </c>
      <c r="R70" s="205">
        <f t="shared" si="2"/>
        <v>7</v>
      </c>
    </row>
    <row r="71" spans="1:18" ht="15">
      <c r="A71" s="49">
        <v>1914</v>
      </c>
      <c r="B71" s="207" t="str">
        <f>Wichtige_daten!$C$42</f>
        <v>FDP</v>
      </c>
      <c r="C71" s="208" t="str">
        <f>Wichtige_daten!$C$47</f>
        <v>FDP</v>
      </c>
      <c r="D71" s="208" t="str">
        <f t="shared" ref="D71:D76" si="24">$E$55</f>
        <v>FDP</v>
      </c>
      <c r="E71" s="208" t="str">
        <f>Wichtige_daten!$C$45</f>
        <v>FDP</v>
      </c>
      <c r="F71" s="44" t="str">
        <f t="shared" si="23"/>
        <v>CVP</v>
      </c>
      <c r="G71" s="208" t="str">
        <f t="shared" ref="G71:G92" si="25">$G$70</f>
        <v>FDP</v>
      </c>
      <c r="H71" s="208" t="str">
        <f>$B$63</f>
        <v>FDP</v>
      </c>
      <c r="I71" s="77" t="s">
        <v>1091</v>
      </c>
      <c r="K71" s="209">
        <v>1914</v>
      </c>
      <c r="L71" s="205">
        <v>0</v>
      </c>
      <c r="M71" s="205">
        <v>1</v>
      </c>
      <c r="N71" s="205">
        <v>6</v>
      </c>
      <c r="O71" s="205">
        <v>0</v>
      </c>
      <c r="P71" s="205">
        <v>0</v>
      </c>
      <c r="Q71" s="205">
        <v>0</v>
      </c>
      <c r="R71" s="205">
        <f t="shared" ref="R71:R78" si="26">SUM(L71:Q71)</f>
        <v>7</v>
      </c>
    </row>
    <row r="72" spans="1:18" ht="15">
      <c r="A72" s="49">
        <v>1915</v>
      </c>
      <c r="B72" s="208" t="str">
        <f>$B$71</f>
        <v>FDP</v>
      </c>
      <c r="C72" s="208" t="str">
        <f>$C$71</f>
        <v>FDP</v>
      </c>
      <c r="D72" s="208" t="str">
        <f t="shared" si="24"/>
        <v>FDP</v>
      </c>
      <c r="E72" s="208" t="str">
        <f>$E$71</f>
        <v>FDP</v>
      </c>
      <c r="F72" s="210" t="str">
        <f t="shared" si="23"/>
        <v>CVP</v>
      </c>
      <c r="G72" s="208" t="str">
        <f t="shared" si="25"/>
        <v>FDP</v>
      </c>
      <c r="H72" s="208" t="str">
        <f>$B$63</f>
        <v>FDP</v>
      </c>
      <c r="I72" s="77" t="s">
        <v>1091</v>
      </c>
      <c r="K72" s="209">
        <v>1915</v>
      </c>
      <c r="L72" s="205">
        <v>0</v>
      </c>
      <c r="M72" s="205">
        <v>1</v>
      </c>
      <c r="N72" s="205">
        <v>6</v>
      </c>
      <c r="O72" s="205">
        <v>0</v>
      </c>
      <c r="P72" s="205">
        <v>0</v>
      </c>
      <c r="Q72" s="205">
        <v>0</v>
      </c>
      <c r="R72" s="205">
        <f t="shared" si="26"/>
        <v>7</v>
      </c>
    </row>
    <row r="73" spans="1:18" ht="15">
      <c r="A73" s="49">
        <v>1916</v>
      </c>
      <c r="B73" s="208" t="str">
        <f>$B$71</f>
        <v>FDP</v>
      </c>
      <c r="C73" s="208" t="str">
        <f>$C$71</f>
        <v>FDP</v>
      </c>
      <c r="D73" s="208" t="str">
        <f t="shared" si="24"/>
        <v>FDP</v>
      </c>
      <c r="E73" s="207" t="str">
        <f>$E$71</f>
        <v>FDP</v>
      </c>
      <c r="F73" s="44" t="str">
        <f t="shared" si="23"/>
        <v>CVP</v>
      </c>
      <c r="G73" s="208" t="str">
        <f t="shared" si="25"/>
        <v>FDP</v>
      </c>
      <c r="H73" s="208" t="str">
        <f>$B$63</f>
        <v>FDP</v>
      </c>
      <c r="I73" s="77" t="s">
        <v>1091</v>
      </c>
      <c r="K73" s="209">
        <v>1916</v>
      </c>
      <c r="L73" s="205">
        <v>0</v>
      </c>
      <c r="M73" s="205">
        <v>1</v>
      </c>
      <c r="N73" s="205">
        <v>6</v>
      </c>
      <c r="O73" s="205">
        <v>0</v>
      </c>
      <c r="P73" s="205">
        <v>0</v>
      </c>
      <c r="Q73" s="205">
        <v>0</v>
      </c>
      <c r="R73" s="205">
        <f t="shared" si="26"/>
        <v>7</v>
      </c>
    </row>
    <row r="74" spans="1:18" ht="15">
      <c r="A74" s="49">
        <v>1917</v>
      </c>
      <c r="B74" s="208" t="str">
        <f>$B$71</f>
        <v>FDP</v>
      </c>
      <c r="C74" s="208" t="str">
        <f>$C$71</f>
        <v>FDP</v>
      </c>
      <c r="D74" s="208" t="str">
        <f t="shared" si="24"/>
        <v>FDP</v>
      </c>
      <c r="E74" s="208" t="str">
        <f>$E$71</f>
        <v>FDP</v>
      </c>
      <c r="F74" s="44" t="str">
        <f t="shared" si="23"/>
        <v>CVP</v>
      </c>
      <c r="G74" s="207" t="str">
        <f t="shared" si="25"/>
        <v>FDP</v>
      </c>
      <c r="H74" s="208" t="str">
        <f>$B$63</f>
        <v>FDP</v>
      </c>
      <c r="I74" s="77" t="s">
        <v>1091</v>
      </c>
      <c r="K74" s="209">
        <v>1917</v>
      </c>
      <c r="L74" s="205">
        <v>0</v>
      </c>
      <c r="M74" s="205">
        <v>1</v>
      </c>
      <c r="N74" s="205">
        <v>6</v>
      </c>
      <c r="O74" s="205">
        <v>0</v>
      </c>
      <c r="P74" s="205">
        <v>0</v>
      </c>
      <c r="Q74" s="205">
        <v>0</v>
      </c>
      <c r="R74" s="205">
        <f t="shared" si="26"/>
        <v>7</v>
      </c>
    </row>
    <row r="75" spans="1:18" ht="15">
      <c r="A75" s="49">
        <v>1918</v>
      </c>
      <c r="B75" s="207" t="str">
        <f>$C$71</f>
        <v>FDP</v>
      </c>
      <c r="C75" s="212" t="str">
        <f>Wichtige_daten!$C$48</f>
        <v>LPS</v>
      </c>
      <c r="D75" s="208" t="str">
        <f t="shared" si="24"/>
        <v>FDP</v>
      </c>
      <c r="E75" s="208" t="str">
        <f>$E$71</f>
        <v>FDP</v>
      </c>
      <c r="F75" s="44" t="str">
        <f t="shared" si="23"/>
        <v>CVP</v>
      </c>
      <c r="G75" s="208" t="str">
        <f t="shared" si="25"/>
        <v>FDP</v>
      </c>
      <c r="H75" s="208" t="str">
        <f>Wichtige_daten!$C$49</f>
        <v>FDP</v>
      </c>
      <c r="I75" s="106" t="s">
        <v>1092</v>
      </c>
      <c r="K75" s="209">
        <v>1918</v>
      </c>
      <c r="L75" s="205">
        <v>0</v>
      </c>
      <c r="M75" s="205">
        <v>1</v>
      </c>
      <c r="N75" s="205">
        <v>5</v>
      </c>
      <c r="O75" s="205">
        <v>1</v>
      </c>
      <c r="P75" s="205">
        <v>0</v>
      </c>
      <c r="Q75" s="205">
        <v>0</v>
      </c>
      <c r="R75" s="205">
        <f t="shared" si="26"/>
        <v>7</v>
      </c>
    </row>
    <row r="76" spans="1:18" ht="15">
      <c r="A76" s="49">
        <v>1919</v>
      </c>
      <c r="B76" s="208" t="str">
        <f>$C$71</f>
        <v>FDP</v>
      </c>
      <c r="C76" s="213" t="str">
        <f>$C$75</f>
        <v>LPS</v>
      </c>
      <c r="D76" s="208" t="str">
        <f t="shared" si="24"/>
        <v>FDP</v>
      </c>
      <c r="E76" s="208" t="str">
        <f>$E$71</f>
        <v>FDP</v>
      </c>
      <c r="F76" s="44" t="str">
        <f t="shared" si="23"/>
        <v>CVP</v>
      </c>
      <c r="G76" s="208" t="str">
        <f t="shared" si="25"/>
        <v>FDP</v>
      </c>
      <c r="H76" s="208" t="str">
        <f t="shared" ref="H76:H86" si="27">$H$75</f>
        <v>FDP</v>
      </c>
      <c r="I76" s="106" t="s">
        <v>1092</v>
      </c>
      <c r="K76" s="209">
        <v>1919</v>
      </c>
      <c r="L76" s="205">
        <v>0</v>
      </c>
      <c r="M76" s="205">
        <v>1</v>
      </c>
      <c r="N76" s="205">
        <v>5</v>
      </c>
      <c r="O76" s="205">
        <v>1</v>
      </c>
      <c r="P76" s="205">
        <v>0</v>
      </c>
      <c r="Q76" s="205">
        <v>0</v>
      </c>
      <c r="R76" s="205">
        <f t="shared" si="26"/>
        <v>7</v>
      </c>
    </row>
    <row r="77" spans="1:18" ht="15">
      <c r="A77" s="49">
        <v>1920</v>
      </c>
      <c r="B77" s="210" t="str">
        <f>Wichtige_daten!$C$43</f>
        <v>CVP</v>
      </c>
      <c r="C77" s="208" t="str">
        <f>Wichtige_daten!$C$51</f>
        <v>FDP</v>
      </c>
      <c r="D77" s="208" t="str">
        <f>Wichtige_daten!$C$53</f>
        <v>FDP</v>
      </c>
      <c r="E77" s="208" t="str">
        <f>Wichtige_daten!$C$50</f>
        <v>FDP</v>
      </c>
      <c r="F77" s="44" t="str">
        <f>Wichtige_daten!$C$52</f>
        <v>CVP</v>
      </c>
      <c r="G77" s="208" t="str">
        <f t="shared" si="25"/>
        <v>FDP</v>
      </c>
      <c r="H77" s="208" t="str">
        <f t="shared" si="27"/>
        <v>FDP</v>
      </c>
      <c r="I77" s="106" t="s">
        <v>1093</v>
      </c>
      <c r="K77" s="209">
        <v>1920</v>
      </c>
      <c r="L77" s="205">
        <v>0</v>
      </c>
      <c r="M77" s="205">
        <v>2</v>
      </c>
      <c r="N77" s="205">
        <v>5</v>
      </c>
      <c r="O77" s="205">
        <v>0</v>
      </c>
      <c r="P77" s="205">
        <v>0</v>
      </c>
      <c r="Q77" s="205">
        <v>0</v>
      </c>
      <c r="R77" s="205">
        <f t="shared" si="26"/>
        <v>7</v>
      </c>
    </row>
    <row r="78" spans="1:18" ht="15">
      <c r="A78" s="49">
        <v>1921</v>
      </c>
      <c r="B78" s="44" t="str">
        <f t="shared" ref="B78:B97" si="28">$B$77</f>
        <v>CVP</v>
      </c>
      <c r="C78" s="208" t="str">
        <f t="shared" ref="C78:C85" si="29">$C$77</f>
        <v>FDP</v>
      </c>
      <c r="D78" s="208" t="str">
        <f t="shared" ref="D78:D91" si="30">$D$77</f>
        <v>FDP</v>
      </c>
      <c r="E78" s="208" t="str">
        <f t="shared" ref="E78:E86" si="31">$E$77</f>
        <v>FDP</v>
      </c>
      <c r="F78" s="44" t="str">
        <f t="shared" ref="F78:F91" si="32">$F$77</f>
        <v>CVP</v>
      </c>
      <c r="G78" s="207" t="str">
        <f t="shared" si="25"/>
        <v>FDP</v>
      </c>
      <c r="H78" s="208" t="str">
        <f t="shared" si="27"/>
        <v>FDP</v>
      </c>
      <c r="I78" s="106" t="s">
        <v>1093</v>
      </c>
      <c r="K78" s="209">
        <v>1921</v>
      </c>
      <c r="L78" s="205">
        <v>0</v>
      </c>
      <c r="M78" s="205">
        <v>2</v>
      </c>
      <c r="N78" s="205">
        <v>5</v>
      </c>
      <c r="O78" s="205">
        <v>0</v>
      </c>
      <c r="P78" s="205">
        <v>0</v>
      </c>
      <c r="Q78" s="205">
        <v>0</v>
      </c>
      <c r="R78" s="205">
        <f t="shared" si="26"/>
        <v>7</v>
      </c>
    </row>
    <row r="79" spans="1:18" ht="15">
      <c r="A79" s="49">
        <v>1922</v>
      </c>
      <c r="B79" s="44" t="str">
        <f t="shared" si="28"/>
        <v>CVP</v>
      </c>
      <c r="C79" s="208" t="str">
        <f t="shared" si="29"/>
        <v>FDP</v>
      </c>
      <c r="D79" s="208" t="str">
        <f t="shared" si="30"/>
        <v>FDP</v>
      </c>
      <c r="E79" s="208" t="str">
        <f t="shared" si="31"/>
        <v>FDP</v>
      </c>
      <c r="F79" s="44" t="str">
        <f t="shared" si="32"/>
        <v>CVP</v>
      </c>
      <c r="G79" s="208" t="str">
        <f t="shared" si="25"/>
        <v>FDP</v>
      </c>
      <c r="H79" s="207" t="str">
        <f t="shared" si="27"/>
        <v>FDP</v>
      </c>
      <c r="I79" s="106" t="s">
        <v>1093</v>
      </c>
      <c r="K79" s="209">
        <v>1922</v>
      </c>
      <c r="L79" s="205">
        <v>0</v>
      </c>
      <c r="M79" s="205">
        <v>2</v>
      </c>
      <c r="N79" s="205">
        <v>5</v>
      </c>
      <c r="O79" s="205">
        <v>0</v>
      </c>
      <c r="P79" s="205">
        <v>0</v>
      </c>
      <c r="Q79" s="205">
        <v>0</v>
      </c>
      <c r="R79" s="205">
        <f>SUM(L79:Q79)</f>
        <v>7</v>
      </c>
    </row>
    <row r="80" spans="1:18" ht="15">
      <c r="A80" s="49">
        <v>1923</v>
      </c>
      <c r="B80" s="44" t="str">
        <f t="shared" si="28"/>
        <v>CVP</v>
      </c>
      <c r="C80" s="208" t="str">
        <f t="shared" si="29"/>
        <v>FDP</v>
      </c>
      <c r="D80" s="208" t="str">
        <f t="shared" si="30"/>
        <v>FDP</v>
      </c>
      <c r="E80" s="207" t="str">
        <f t="shared" si="31"/>
        <v>FDP</v>
      </c>
      <c r="F80" s="44" t="str">
        <f t="shared" si="32"/>
        <v>CVP</v>
      </c>
      <c r="G80" s="208" t="str">
        <f t="shared" si="25"/>
        <v>FDP</v>
      </c>
      <c r="H80" s="208" t="str">
        <f t="shared" si="27"/>
        <v>FDP</v>
      </c>
      <c r="I80" s="106" t="s">
        <v>1093</v>
      </c>
      <c r="K80" s="209">
        <v>1923</v>
      </c>
      <c r="L80" s="205">
        <v>0</v>
      </c>
      <c r="M80" s="205">
        <v>2</v>
      </c>
      <c r="N80" s="205">
        <v>5</v>
      </c>
      <c r="O80" s="205">
        <v>0</v>
      </c>
      <c r="P80" s="205">
        <v>0</v>
      </c>
      <c r="Q80" s="205">
        <v>0</v>
      </c>
      <c r="R80" s="205">
        <f t="shared" ref="R80:R106" si="33">SUM(L80:Q80)</f>
        <v>7</v>
      </c>
    </row>
    <row r="81" spans="1:18" ht="15">
      <c r="A81" s="49">
        <v>1924</v>
      </c>
      <c r="B81" s="44" t="str">
        <f t="shared" si="28"/>
        <v>CVP</v>
      </c>
      <c r="C81" s="207" t="str">
        <f t="shared" si="29"/>
        <v>FDP</v>
      </c>
      <c r="D81" s="208" t="str">
        <f t="shared" si="30"/>
        <v>FDP</v>
      </c>
      <c r="E81" s="208" t="str">
        <f t="shared" si="31"/>
        <v>FDP</v>
      </c>
      <c r="F81" s="44" t="str">
        <f t="shared" si="32"/>
        <v>CVP</v>
      </c>
      <c r="G81" s="208" t="str">
        <f t="shared" si="25"/>
        <v>FDP</v>
      </c>
      <c r="H81" s="208" t="str">
        <f t="shared" si="27"/>
        <v>FDP</v>
      </c>
      <c r="I81" s="106" t="s">
        <v>1093</v>
      </c>
      <c r="K81" s="209">
        <v>1924</v>
      </c>
      <c r="L81" s="205">
        <v>0</v>
      </c>
      <c r="M81" s="205">
        <v>2</v>
      </c>
      <c r="N81" s="205">
        <v>5</v>
      </c>
      <c r="O81" s="205">
        <v>0</v>
      </c>
      <c r="P81" s="205">
        <v>0</v>
      </c>
      <c r="Q81" s="205">
        <v>0</v>
      </c>
      <c r="R81" s="205">
        <f t="shared" si="33"/>
        <v>7</v>
      </c>
    </row>
    <row r="82" spans="1:18" ht="15">
      <c r="A82" s="49">
        <v>1925</v>
      </c>
      <c r="B82" s="44" t="str">
        <f t="shared" si="28"/>
        <v>CVP</v>
      </c>
      <c r="C82" s="208" t="str">
        <f t="shared" si="29"/>
        <v>FDP</v>
      </c>
      <c r="D82" s="208" t="str">
        <f t="shared" si="30"/>
        <v>FDP</v>
      </c>
      <c r="E82" s="208" t="str">
        <f t="shared" si="31"/>
        <v>FDP</v>
      </c>
      <c r="F82" s="210" t="str">
        <f t="shared" si="32"/>
        <v>CVP</v>
      </c>
      <c r="G82" s="208" t="str">
        <f t="shared" si="25"/>
        <v>FDP</v>
      </c>
      <c r="H82" s="208" t="str">
        <f t="shared" si="27"/>
        <v>FDP</v>
      </c>
      <c r="I82" s="106" t="s">
        <v>1093</v>
      </c>
      <c r="K82" s="209">
        <v>1925</v>
      </c>
      <c r="L82" s="205">
        <v>0</v>
      </c>
      <c r="M82" s="205">
        <v>2</v>
      </c>
      <c r="N82" s="205">
        <v>5</v>
      </c>
      <c r="O82" s="205">
        <v>0</v>
      </c>
      <c r="P82" s="205">
        <v>0</v>
      </c>
      <c r="Q82" s="205">
        <v>0</v>
      </c>
      <c r="R82" s="205">
        <f t="shared" si="33"/>
        <v>7</v>
      </c>
    </row>
    <row r="83" spans="1:18" ht="15">
      <c r="A83" s="49">
        <v>1926</v>
      </c>
      <c r="B83" s="44" t="str">
        <f t="shared" si="28"/>
        <v>CVP</v>
      </c>
      <c r="C83" s="208" t="str">
        <f t="shared" si="29"/>
        <v>FDP</v>
      </c>
      <c r="D83" s="207" t="str">
        <f t="shared" si="30"/>
        <v>FDP</v>
      </c>
      <c r="E83" s="208" t="str">
        <f t="shared" si="31"/>
        <v>FDP</v>
      </c>
      <c r="F83" s="44" t="str">
        <f t="shared" si="32"/>
        <v>CVP</v>
      </c>
      <c r="G83" s="208" t="str">
        <f t="shared" si="25"/>
        <v>FDP</v>
      </c>
      <c r="H83" s="208" t="str">
        <f t="shared" si="27"/>
        <v>FDP</v>
      </c>
      <c r="I83" s="106" t="s">
        <v>1093</v>
      </c>
      <c r="K83" s="209">
        <v>1926</v>
      </c>
      <c r="L83" s="205">
        <v>0</v>
      </c>
      <c r="M83" s="205">
        <v>2</v>
      </c>
      <c r="N83" s="205">
        <v>5</v>
      </c>
      <c r="O83" s="205">
        <v>0</v>
      </c>
      <c r="P83" s="205">
        <v>0</v>
      </c>
      <c r="Q83" s="205">
        <v>0</v>
      </c>
      <c r="R83" s="205">
        <f t="shared" si="33"/>
        <v>7</v>
      </c>
    </row>
    <row r="84" spans="1:18" ht="15">
      <c r="A84" s="49">
        <v>1927</v>
      </c>
      <c r="B84" s="210" t="str">
        <f t="shared" si="28"/>
        <v>CVP</v>
      </c>
      <c r="C84" s="208" t="str">
        <f t="shared" si="29"/>
        <v>FDP</v>
      </c>
      <c r="D84" s="208" t="str">
        <f t="shared" si="30"/>
        <v>FDP</v>
      </c>
      <c r="E84" s="208" t="str">
        <f t="shared" si="31"/>
        <v>FDP</v>
      </c>
      <c r="F84" s="44" t="str">
        <f t="shared" si="32"/>
        <v>CVP</v>
      </c>
      <c r="G84" s="208" t="str">
        <f t="shared" si="25"/>
        <v>FDP</v>
      </c>
      <c r="H84" s="208" t="str">
        <f t="shared" si="27"/>
        <v>FDP</v>
      </c>
      <c r="I84" s="106" t="s">
        <v>1093</v>
      </c>
      <c r="K84" s="209">
        <v>1927</v>
      </c>
      <c r="L84" s="205">
        <v>0</v>
      </c>
      <c r="M84" s="205">
        <v>2</v>
      </c>
      <c r="N84" s="205">
        <v>5</v>
      </c>
      <c r="O84" s="205">
        <v>0</v>
      </c>
      <c r="P84" s="205">
        <v>0</v>
      </c>
      <c r="Q84" s="205">
        <v>0</v>
      </c>
      <c r="R84" s="205">
        <f t="shared" si="33"/>
        <v>7</v>
      </c>
    </row>
    <row r="85" spans="1:18" ht="15">
      <c r="A85" s="49">
        <v>1928</v>
      </c>
      <c r="B85" s="44" t="str">
        <f t="shared" si="28"/>
        <v>CVP</v>
      </c>
      <c r="C85" s="208" t="str">
        <f t="shared" si="29"/>
        <v>FDP</v>
      </c>
      <c r="D85" s="208" t="str">
        <f t="shared" si="30"/>
        <v>FDP</v>
      </c>
      <c r="E85" s="208" t="str">
        <f t="shared" si="31"/>
        <v>FDP</v>
      </c>
      <c r="F85" s="44" t="str">
        <f t="shared" si="32"/>
        <v>CVP</v>
      </c>
      <c r="G85" s="207" t="str">
        <f t="shared" si="25"/>
        <v>FDP</v>
      </c>
      <c r="H85" s="208" t="str">
        <f t="shared" si="27"/>
        <v>FDP</v>
      </c>
      <c r="I85" s="106" t="s">
        <v>1093</v>
      </c>
      <c r="K85" s="209">
        <v>1928</v>
      </c>
      <c r="L85" s="205">
        <v>0</v>
      </c>
      <c r="M85" s="205">
        <v>2</v>
      </c>
      <c r="N85" s="205">
        <v>5</v>
      </c>
      <c r="O85" s="205">
        <v>0</v>
      </c>
      <c r="P85" s="205">
        <v>0</v>
      </c>
      <c r="Q85" s="205">
        <v>0</v>
      </c>
      <c r="R85" s="205">
        <f t="shared" si="33"/>
        <v>7</v>
      </c>
    </row>
    <row r="86" spans="1:18" ht="15">
      <c r="A86" s="49">
        <v>1929</v>
      </c>
      <c r="B86" s="44" t="str">
        <f t="shared" si="28"/>
        <v>CVP</v>
      </c>
      <c r="C86" s="208" t="str">
        <f>Wichtige_daten!$C$54</f>
        <v>FDP</v>
      </c>
      <c r="D86" s="208" t="str">
        <f t="shared" si="30"/>
        <v>FDP</v>
      </c>
      <c r="E86" s="208" t="str">
        <f t="shared" si="31"/>
        <v>FDP</v>
      </c>
      <c r="F86" s="44" t="str">
        <f t="shared" si="32"/>
        <v>CVP</v>
      </c>
      <c r="G86" s="208" t="str">
        <f t="shared" si="25"/>
        <v>FDP</v>
      </c>
      <c r="H86" s="207" t="str">
        <f t="shared" si="27"/>
        <v>FDP</v>
      </c>
      <c r="I86" s="106" t="s">
        <v>1093</v>
      </c>
      <c r="K86" s="209">
        <v>1929</v>
      </c>
      <c r="L86" s="205">
        <v>0</v>
      </c>
      <c r="M86" s="205">
        <v>2</v>
      </c>
      <c r="N86" s="205">
        <v>5</v>
      </c>
      <c r="O86" s="205">
        <v>0</v>
      </c>
      <c r="P86" s="205">
        <v>0</v>
      </c>
      <c r="Q86" s="205">
        <v>0</v>
      </c>
      <c r="R86" s="205">
        <f t="shared" si="33"/>
        <v>7</v>
      </c>
    </row>
    <row r="87" spans="1:18" ht="15">
      <c r="A87" s="49">
        <v>1930</v>
      </c>
      <c r="B87" s="44" t="str">
        <f t="shared" si="28"/>
        <v>CVP</v>
      </c>
      <c r="C87" s="208" t="str">
        <f>Wichtige_daten!$C$56</f>
        <v>FDP</v>
      </c>
      <c r="D87" s="208" t="str">
        <f t="shared" si="30"/>
        <v>FDP</v>
      </c>
      <c r="E87" s="214" t="str">
        <f>Wichtige_daten!$C$55</f>
        <v>SVP</v>
      </c>
      <c r="F87" s="210" t="str">
        <f t="shared" si="32"/>
        <v>CVP</v>
      </c>
      <c r="G87" s="208" t="str">
        <f t="shared" si="25"/>
        <v>FDP</v>
      </c>
      <c r="H87" s="208" t="str">
        <f t="shared" ref="H87:H97" si="34">$C$86</f>
        <v>FDP</v>
      </c>
      <c r="I87" s="106" t="s">
        <v>1094</v>
      </c>
      <c r="K87" s="209">
        <v>1930</v>
      </c>
      <c r="L87" s="205">
        <v>0</v>
      </c>
      <c r="M87" s="205">
        <v>2</v>
      </c>
      <c r="N87" s="205">
        <v>4</v>
      </c>
      <c r="O87" s="205">
        <v>0</v>
      </c>
      <c r="P87" s="205">
        <v>0</v>
      </c>
      <c r="Q87" s="205">
        <v>1</v>
      </c>
      <c r="R87" s="205">
        <f t="shared" si="33"/>
        <v>7</v>
      </c>
    </row>
    <row r="88" spans="1:18" ht="15">
      <c r="A88" s="49">
        <v>1931</v>
      </c>
      <c r="B88" s="44" t="str">
        <f t="shared" si="28"/>
        <v>CVP</v>
      </c>
      <c r="C88" s="208" t="str">
        <f>$C$87</f>
        <v>FDP</v>
      </c>
      <c r="D88" s="207" t="str">
        <f t="shared" si="30"/>
        <v>FDP</v>
      </c>
      <c r="E88" s="214" t="str">
        <f t="shared" ref="E88:E97" si="35">$E$87</f>
        <v>SVP</v>
      </c>
      <c r="F88" s="44" t="str">
        <f t="shared" si="32"/>
        <v>CVP</v>
      </c>
      <c r="G88" s="208" t="str">
        <f t="shared" si="25"/>
        <v>FDP</v>
      </c>
      <c r="H88" s="208" t="str">
        <f t="shared" si="34"/>
        <v>FDP</v>
      </c>
      <c r="I88" s="106" t="s">
        <v>1094</v>
      </c>
      <c r="K88" s="209">
        <v>1931</v>
      </c>
      <c r="L88" s="205">
        <v>0</v>
      </c>
      <c r="M88" s="205">
        <v>2</v>
      </c>
      <c r="N88" s="205">
        <v>4</v>
      </c>
      <c r="O88" s="205">
        <v>0</v>
      </c>
      <c r="P88" s="205">
        <v>0</v>
      </c>
      <c r="Q88" s="205">
        <v>1</v>
      </c>
      <c r="R88" s="205">
        <f t="shared" si="33"/>
        <v>7</v>
      </c>
    </row>
    <row r="89" spans="1:18" ht="15">
      <c r="A89" s="49">
        <v>1932</v>
      </c>
      <c r="B89" s="210" t="str">
        <f t="shared" si="28"/>
        <v>CVP</v>
      </c>
      <c r="C89" s="208" t="str">
        <f>$C$87</f>
        <v>FDP</v>
      </c>
      <c r="D89" s="208" t="str">
        <f t="shared" si="30"/>
        <v>FDP</v>
      </c>
      <c r="E89" s="214" t="str">
        <f t="shared" si="35"/>
        <v>SVP</v>
      </c>
      <c r="F89" s="44" t="str">
        <f t="shared" si="32"/>
        <v>CVP</v>
      </c>
      <c r="G89" s="208" t="str">
        <f t="shared" si="25"/>
        <v>FDP</v>
      </c>
      <c r="H89" s="208" t="str">
        <f t="shared" si="34"/>
        <v>FDP</v>
      </c>
      <c r="I89" s="106" t="s">
        <v>1094</v>
      </c>
      <c r="K89" s="209">
        <v>1932</v>
      </c>
      <c r="L89" s="205">
        <v>0</v>
      </c>
      <c r="M89" s="205">
        <v>2</v>
      </c>
      <c r="N89" s="205">
        <v>4</v>
      </c>
      <c r="O89" s="205">
        <v>0</v>
      </c>
      <c r="P89" s="205">
        <v>0</v>
      </c>
      <c r="Q89" s="205">
        <v>1</v>
      </c>
      <c r="R89" s="205">
        <f t="shared" si="33"/>
        <v>7</v>
      </c>
    </row>
    <row r="90" spans="1:18" ht="15">
      <c r="A90" s="49">
        <v>1933</v>
      </c>
      <c r="B90" s="44" t="str">
        <f t="shared" si="28"/>
        <v>CVP</v>
      </c>
      <c r="C90" s="208" t="str">
        <f>$C$87</f>
        <v>FDP</v>
      </c>
      <c r="D90" s="208" t="str">
        <f t="shared" si="30"/>
        <v>FDP</v>
      </c>
      <c r="E90" s="214" t="str">
        <f t="shared" si="35"/>
        <v>SVP</v>
      </c>
      <c r="F90" s="44" t="str">
        <f t="shared" si="32"/>
        <v>CVP</v>
      </c>
      <c r="G90" s="207" t="str">
        <f t="shared" si="25"/>
        <v>FDP</v>
      </c>
      <c r="H90" s="208" t="str">
        <f t="shared" si="34"/>
        <v>FDP</v>
      </c>
      <c r="I90" s="106" t="s">
        <v>1094</v>
      </c>
      <c r="K90" s="209">
        <v>1933</v>
      </c>
      <c r="L90" s="205">
        <v>0</v>
      </c>
      <c r="M90" s="205">
        <v>2</v>
      </c>
      <c r="N90" s="205">
        <v>4</v>
      </c>
      <c r="O90" s="205">
        <v>0</v>
      </c>
      <c r="P90" s="205">
        <v>0</v>
      </c>
      <c r="Q90" s="205">
        <v>1</v>
      </c>
      <c r="R90" s="205">
        <f t="shared" si="33"/>
        <v>7</v>
      </c>
    </row>
    <row r="91" spans="1:18" ht="15">
      <c r="A91" s="49">
        <v>1934</v>
      </c>
      <c r="B91" s="44" t="str">
        <f t="shared" si="28"/>
        <v>CVP</v>
      </c>
      <c r="C91" s="208" t="str">
        <f>$C$87</f>
        <v>FDP</v>
      </c>
      <c r="D91" s="208" t="str">
        <f t="shared" si="30"/>
        <v>FDP</v>
      </c>
      <c r="E91" s="214" t="str">
        <f t="shared" si="35"/>
        <v>SVP</v>
      </c>
      <c r="F91" s="44" t="str">
        <f t="shared" si="32"/>
        <v>CVP</v>
      </c>
      <c r="G91" s="208" t="str">
        <f t="shared" si="25"/>
        <v>FDP</v>
      </c>
      <c r="H91" s="207" t="str">
        <f t="shared" si="34"/>
        <v>FDP</v>
      </c>
      <c r="I91" s="106" t="s">
        <v>1094</v>
      </c>
      <c r="K91" s="209">
        <v>1934</v>
      </c>
      <c r="L91" s="205">
        <v>0</v>
      </c>
      <c r="M91" s="205">
        <v>2</v>
      </c>
      <c r="N91" s="205">
        <v>4</v>
      </c>
      <c r="O91" s="205">
        <v>0</v>
      </c>
      <c r="P91" s="205">
        <v>0</v>
      </c>
      <c r="Q91" s="205">
        <v>1</v>
      </c>
      <c r="R91" s="205">
        <f t="shared" si="33"/>
        <v>7</v>
      </c>
    </row>
    <row r="92" spans="1:18" ht="15">
      <c r="A92" s="49">
        <v>1935</v>
      </c>
      <c r="B92" s="44" t="str">
        <f t="shared" si="28"/>
        <v>CVP</v>
      </c>
      <c r="C92" s="44" t="str">
        <f>Wichtige_daten!$C$58</f>
        <v>CVP</v>
      </c>
      <c r="D92" s="208" t="str">
        <f>Wichtige_daten!$C$57</f>
        <v>FDP</v>
      </c>
      <c r="E92" s="215" t="str">
        <f t="shared" si="35"/>
        <v>SVP</v>
      </c>
      <c r="F92" s="208" t="str">
        <f>Wichtige_daten!$C$56</f>
        <v>FDP</v>
      </c>
      <c r="G92" s="208" t="str">
        <f t="shared" si="25"/>
        <v>FDP</v>
      </c>
      <c r="H92" s="208" t="str">
        <f t="shared" si="34"/>
        <v>FDP</v>
      </c>
      <c r="I92" s="106" t="s">
        <v>1094</v>
      </c>
      <c r="K92" s="209">
        <v>1935</v>
      </c>
      <c r="L92" s="205">
        <v>0</v>
      </c>
      <c r="M92" s="205">
        <v>2</v>
      </c>
      <c r="N92" s="205">
        <v>4</v>
      </c>
      <c r="O92" s="205">
        <v>0</v>
      </c>
      <c r="P92" s="205">
        <v>0</v>
      </c>
      <c r="Q92" s="205">
        <v>1</v>
      </c>
      <c r="R92" s="205">
        <f t="shared" si="33"/>
        <v>7</v>
      </c>
    </row>
    <row r="93" spans="1:18" ht="15">
      <c r="A93" s="49">
        <v>1936</v>
      </c>
      <c r="B93" s="44" t="str">
        <f t="shared" si="28"/>
        <v>CVP</v>
      </c>
      <c r="C93" s="44" t="str">
        <f t="shared" ref="C93:C116" si="36">$C$92</f>
        <v>CVP</v>
      </c>
      <c r="D93" s="208" t="str">
        <f>$D$92</f>
        <v>FDP</v>
      </c>
      <c r="E93" s="214" t="str">
        <f t="shared" si="35"/>
        <v>SVP</v>
      </c>
      <c r="F93" s="207" t="str">
        <f>$F$92</f>
        <v>FDP</v>
      </c>
      <c r="G93" s="208" t="str">
        <f>Wichtige_daten!$C$59</f>
        <v>FDP</v>
      </c>
      <c r="H93" s="208" t="str">
        <f t="shared" si="34"/>
        <v>FDP</v>
      </c>
      <c r="I93" s="106" t="s">
        <v>1094</v>
      </c>
      <c r="K93" s="209">
        <v>1936</v>
      </c>
      <c r="L93" s="205">
        <v>0</v>
      </c>
      <c r="M93" s="205">
        <v>2</v>
      </c>
      <c r="N93" s="205">
        <v>4</v>
      </c>
      <c r="O93" s="205">
        <v>0</v>
      </c>
      <c r="P93" s="205">
        <v>0</v>
      </c>
      <c r="Q93" s="205">
        <v>1</v>
      </c>
      <c r="R93" s="205">
        <f t="shared" si="33"/>
        <v>7</v>
      </c>
    </row>
    <row r="94" spans="1:18" ht="15">
      <c r="A94" s="49">
        <v>1937</v>
      </c>
      <c r="B94" s="210" t="str">
        <f t="shared" si="28"/>
        <v>CVP</v>
      </c>
      <c r="C94" s="44" t="str">
        <f t="shared" si="36"/>
        <v>CVP</v>
      </c>
      <c r="D94" s="208" t="str">
        <f>$D$92</f>
        <v>FDP</v>
      </c>
      <c r="E94" s="214" t="str">
        <f t="shared" si="35"/>
        <v>SVP</v>
      </c>
      <c r="F94" s="208" t="str">
        <f>$F$92</f>
        <v>FDP</v>
      </c>
      <c r="G94" s="208" t="str">
        <f>$G$93</f>
        <v>FDP</v>
      </c>
      <c r="H94" s="208" t="str">
        <f t="shared" si="34"/>
        <v>FDP</v>
      </c>
      <c r="I94" s="106" t="s">
        <v>1094</v>
      </c>
      <c r="K94" s="209">
        <v>1937</v>
      </c>
      <c r="L94" s="205">
        <v>0</v>
      </c>
      <c r="M94" s="205">
        <v>2</v>
      </c>
      <c r="N94" s="205">
        <v>4</v>
      </c>
      <c r="O94" s="205">
        <v>0</v>
      </c>
      <c r="P94" s="205">
        <v>0</v>
      </c>
      <c r="Q94" s="205">
        <v>1</v>
      </c>
      <c r="R94" s="205">
        <f t="shared" si="33"/>
        <v>7</v>
      </c>
    </row>
    <row r="95" spans="1:18" ht="15">
      <c r="A95" s="49">
        <v>1938</v>
      </c>
      <c r="B95" s="44" t="str">
        <f t="shared" si="28"/>
        <v>CVP</v>
      </c>
      <c r="C95" s="44" t="str">
        <f t="shared" si="36"/>
        <v>CVP</v>
      </c>
      <c r="D95" s="207" t="str">
        <f>$D$92</f>
        <v>FDP</v>
      </c>
      <c r="E95" s="214" t="str">
        <f t="shared" si="35"/>
        <v>SVP</v>
      </c>
      <c r="F95" s="208" t="str">
        <f>$F$92</f>
        <v>FDP</v>
      </c>
      <c r="G95" s="208" t="str">
        <f>$G$93</f>
        <v>FDP</v>
      </c>
      <c r="H95" s="208" t="str">
        <f t="shared" si="34"/>
        <v>FDP</v>
      </c>
      <c r="I95" s="106" t="s">
        <v>1094</v>
      </c>
      <c r="K95" s="209">
        <v>1938</v>
      </c>
      <c r="L95" s="205">
        <v>0</v>
      </c>
      <c r="M95" s="205">
        <v>2</v>
      </c>
      <c r="N95" s="205">
        <v>4</v>
      </c>
      <c r="O95" s="205">
        <v>0</v>
      </c>
      <c r="P95" s="205">
        <v>0</v>
      </c>
      <c r="Q95" s="205">
        <v>1</v>
      </c>
      <c r="R95" s="205">
        <f t="shared" si="33"/>
        <v>7</v>
      </c>
    </row>
    <row r="96" spans="1:18" ht="15">
      <c r="A96" s="49">
        <v>1939</v>
      </c>
      <c r="B96" s="44" t="str">
        <f t="shared" si="28"/>
        <v>CVP</v>
      </c>
      <c r="C96" s="210" t="str">
        <f t="shared" si="36"/>
        <v>CVP</v>
      </c>
      <c r="D96" s="208" t="str">
        <f>$D$92</f>
        <v>FDP</v>
      </c>
      <c r="E96" s="214" t="str">
        <f t="shared" si="35"/>
        <v>SVP</v>
      </c>
      <c r="F96" s="208" t="str">
        <f>Wichtige_daten!$C$60</f>
        <v>FDP</v>
      </c>
      <c r="G96" s="208" t="str">
        <f>$G$93</f>
        <v>FDP</v>
      </c>
      <c r="H96" s="208" t="str">
        <f t="shared" si="34"/>
        <v>FDP</v>
      </c>
      <c r="I96" s="106" t="s">
        <v>1094</v>
      </c>
      <c r="K96" s="209">
        <v>1939</v>
      </c>
      <c r="L96" s="205">
        <v>0</v>
      </c>
      <c r="M96" s="205">
        <v>2</v>
      </c>
      <c r="N96" s="205">
        <v>4</v>
      </c>
      <c r="O96" s="205">
        <v>0</v>
      </c>
      <c r="P96" s="205">
        <v>0</v>
      </c>
      <c r="Q96" s="205">
        <v>1</v>
      </c>
      <c r="R96" s="205">
        <f t="shared" si="33"/>
        <v>7</v>
      </c>
    </row>
    <row r="97" spans="1:18" ht="15">
      <c r="A97" s="49">
        <v>1940</v>
      </c>
      <c r="B97" s="44" t="str">
        <f t="shared" si="28"/>
        <v>CVP</v>
      </c>
      <c r="C97" s="44" t="str">
        <f t="shared" si="36"/>
        <v>CVP</v>
      </c>
      <c r="D97" s="208" t="str">
        <f>$D$92</f>
        <v>FDP</v>
      </c>
      <c r="E97" s="214" t="str">
        <f t="shared" si="35"/>
        <v>SVP</v>
      </c>
      <c r="F97" s="208" t="str">
        <f>$F$96</f>
        <v>FDP</v>
      </c>
      <c r="G97" s="208" t="str">
        <f>$G$93</f>
        <v>FDP</v>
      </c>
      <c r="H97" s="207" t="str">
        <f t="shared" si="34"/>
        <v>FDP</v>
      </c>
      <c r="I97" s="106" t="s">
        <v>1094</v>
      </c>
      <c r="K97" s="209">
        <v>1940</v>
      </c>
      <c r="L97" s="205">
        <v>0</v>
      </c>
      <c r="M97" s="205">
        <v>2</v>
      </c>
      <c r="N97" s="205">
        <v>4</v>
      </c>
      <c r="O97" s="205">
        <v>0</v>
      </c>
      <c r="P97" s="205">
        <v>0</v>
      </c>
      <c r="Q97" s="205">
        <v>1</v>
      </c>
      <c r="R97" s="205">
        <f t="shared" si="33"/>
        <v>7</v>
      </c>
    </row>
    <row r="98" spans="1:18" ht="15">
      <c r="A98" s="49">
        <v>1941</v>
      </c>
      <c r="B98" s="208" t="str">
        <f>$C$86</f>
        <v>FDP</v>
      </c>
      <c r="C98" s="44" t="str">
        <f t="shared" si="36"/>
        <v>CVP</v>
      </c>
      <c r="D98" s="214" t="str">
        <f>Wichtige_daten!$C$63</f>
        <v>SVP</v>
      </c>
      <c r="E98" s="208" t="str">
        <f>Wichtige_daten!$C$64</f>
        <v>FDP</v>
      </c>
      <c r="F98" s="207" t="str">
        <f>$F$96</f>
        <v>FDP</v>
      </c>
      <c r="G98" s="208" t="str">
        <f>Wichtige_daten!$C$62</f>
        <v>FDP</v>
      </c>
      <c r="H98" s="44" t="str">
        <f>Wichtige_daten!$C$61</f>
        <v>CVP</v>
      </c>
      <c r="I98" s="106" t="s">
        <v>1094</v>
      </c>
      <c r="K98" s="209">
        <v>1941</v>
      </c>
      <c r="L98" s="205">
        <v>0</v>
      </c>
      <c r="M98" s="205">
        <v>2</v>
      </c>
      <c r="N98" s="205">
        <v>4</v>
      </c>
      <c r="O98" s="205">
        <v>0</v>
      </c>
      <c r="P98" s="205">
        <v>0</v>
      </c>
      <c r="Q98" s="205">
        <v>1</v>
      </c>
      <c r="R98" s="205">
        <f t="shared" si="33"/>
        <v>7</v>
      </c>
    </row>
    <row r="99" spans="1:18" ht="15">
      <c r="A99" s="49">
        <v>1942</v>
      </c>
      <c r="B99" s="208" t="str">
        <f>$C$86</f>
        <v>FDP</v>
      </c>
      <c r="C99" s="210" t="str">
        <f t="shared" si="36"/>
        <v>CVP</v>
      </c>
      <c r="D99" s="214" t="str">
        <f t="shared" ref="D99:D108" si="37">$D$98</f>
        <v>SVP</v>
      </c>
      <c r="E99" s="208" t="str">
        <f t="shared" ref="E99:E111" si="38">$E$98</f>
        <v>FDP</v>
      </c>
      <c r="F99" s="208" t="str">
        <f>$F$96</f>
        <v>FDP</v>
      </c>
      <c r="G99" s="208" t="str">
        <f t="shared" ref="G99:G104" si="39">$G$98</f>
        <v>FDP</v>
      </c>
      <c r="H99" s="44" t="str">
        <f t="shared" ref="H99:H107" si="40">$H$98</f>
        <v>CVP</v>
      </c>
      <c r="I99" s="106" t="s">
        <v>1094</v>
      </c>
      <c r="K99" s="209">
        <v>1942</v>
      </c>
      <c r="L99" s="205">
        <v>0</v>
      </c>
      <c r="M99" s="205">
        <v>2</v>
      </c>
      <c r="N99" s="205">
        <v>4</v>
      </c>
      <c r="O99" s="205">
        <v>0</v>
      </c>
      <c r="P99" s="205">
        <v>0</v>
      </c>
      <c r="Q99" s="205">
        <v>1</v>
      </c>
      <c r="R99" s="205">
        <f t="shared" si="33"/>
        <v>7</v>
      </c>
    </row>
    <row r="100" spans="1:18" ht="15">
      <c r="A100" s="49">
        <v>1943</v>
      </c>
      <c r="B100" s="208" t="str">
        <f>$C$86</f>
        <v>FDP</v>
      </c>
      <c r="C100" s="44" t="str">
        <f t="shared" si="36"/>
        <v>CVP</v>
      </c>
      <c r="D100" s="214" t="str">
        <f t="shared" si="37"/>
        <v>SVP</v>
      </c>
      <c r="E100" s="208" t="str">
        <f t="shared" si="38"/>
        <v>FDP</v>
      </c>
      <c r="F100" s="208" t="str">
        <f>$F$96</f>
        <v>FDP</v>
      </c>
      <c r="G100" s="208" t="str">
        <f t="shared" si="39"/>
        <v>FDP</v>
      </c>
      <c r="H100" s="210" t="str">
        <f t="shared" si="40"/>
        <v>CVP</v>
      </c>
      <c r="I100" s="106" t="s">
        <v>1094</v>
      </c>
      <c r="K100" s="209">
        <v>1943</v>
      </c>
      <c r="L100" s="205">
        <v>0</v>
      </c>
      <c r="M100" s="205">
        <v>2</v>
      </c>
      <c r="N100" s="205">
        <v>4</v>
      </c>
      <c r="O100" s="205">
        <v>0</v>
      </c>
      <c r="P100" s="205">
        <v>0</v>
      </c>
      <c r="Q100" s="205">
        <v>1</v>
      </c>
      <c r="R100" s="205">
        <f t="shared" si="33"/>
        <v>7</v>
      </c>
    </row>
    <row r="101" spans="1:18" ht="15">
      <c r="A101" s="49">
        <v>1944</v>
      </c>
      <c r="B101" s="208" t="str">
        <f>$C$86</f>
        <v>FDP</v>
      </c>
      <c r="C101" s="44" t="str">
        <f t="shared" si="36"/>
        <v>CVP</v>
      </c>
      <c r="D101" s="214" t="str">
        <f t="shared" si="37"/>
        <v>SVP</v>
      </c>
      <c r="E101" s="208" t="str">
        <f t="shared" si="38"/>
        <v>FDP</v>
      </c>
      <c r="F101" s="216" t="str">
        <f>Wichtige_daten!$C$65</f>
        <v>SPS</v>
      </c>
      <c r="G101" s="207" t="str">
        <f t="shared" si="39"/>
        <v>FDP</v>
      </c>
      <c r="H101" s="44" t="str">
        <f t="shared" si="40"/>
        <v>CVP</v>
      </c>
      <c r="I101" s="106" t="s">
        <v>1096</v>
      </c>
      <c r="K101" s="209">
        <v>1944</v>
      </c>
      <c r="L101" s="205">
        <v>0</v>
      </c>
      <c r="M101" s="205">
        <v>2</v>
      </c>
      <c r="N101" s="205">
        <v>3</v>
      </c>
      <c r="O101" s="205">
        <v>0</v>
      </c>
      <c r="P101" s="205">
        <v>1</v>
      </c>
      <c r="Q101" s="205">
        <v>1</v>
      </c>
      <c r="R101" s="205">
        <f t="shared" si="33"/>
        <v>7</v>
      </c>
    </row>
    <row r="102" spans="1:18" ht="15">
      <c r="A102" s="49">
        <v>1945</v>
      </c>
      <c r="B102" s="208" t="str">
        <f>Wichtige_daten!$C$66</f>
        <v>FDP</v>
      </c>
      <c r="C102" s="44" t="str">
        <f t="shared" si="36"/>
        <v>CVP</v>
      </c>
      <c r="D102" s="215" t="str">
        <f t="shared" si="37"/>
        <v>SVP</v>
      </c>
      <c r="E102" s="208" t="str">
        <f t="shared" si="38"/>
        <v>FDP</v>
      </c>
      <c r="F102" s="216" t="str">
        <f t="shared" ref="F102:F108" si="41">$F$101</f>
        <v>SPS</v>
      </c>
      <c r="G102" s="208" t="str">
        <f t="shared" si="39"/>
        <v>FDP</v>
      </c>
      <c r="H102" s="44" t="str">
        <f t="shared" si="40"/>
        <v>CVP</v>
      </c>
      <c r="I102" s="106" t="s">
        <v>1096</v>
      </c>
      <c r="K102" s="209">
        <v>1945</v>
      </c>
      <c r="L102" s="205">
        <v>0</v>
      </c>
      <c r="M102" s="205">
        <v>2</v>
      </c>
      <c r="N102" s="205">
        <v>3</v>
      </c>
      <c r="O102" s="205">
        <v>0</v>
      </c>
      <c r="P102" s="205">
        <v>1</v>
      </c>
      <c r="Q102" s="205">
        <v>1</v>
      </c>
      <c r="R102" s="205">
        <f t="shared" si="33"/>
        <v>7</v>
      </c>
    </row>
    <row r="103" spans="1:18" ht="15">
      <c r="A103" s="49">
        <v>1946</v>
      </c>
      <c r="B103" s="208" t="str">
        <f t="shared" ref="B103:B118" si="42">$B$102</f>
        <v>FDP</v>
      </c>
      <c r="C103" s="44" t="str">
        <f t="shared" si="36"/>
        <v>CVP</v>
      </c>
      <c r="D103" s="214" t="str">
        <f t="shared" si="37"/>
        <v>SVP</v>
      </c>
      <c r="E103" s="207" t="str">
        <f t="shared" si="38"/>
        <v>FDP</v>
      </c>
      <c r="F103" s="216" t="str">
        <f t="shared" si="41"/>
        <v>SPS</v>
      </c>
      <c r="G103" s="208" t="str">
        <f t="shared" si="39"/>
        <v>FDP</v>
      </c>
      <c r="H103" s="44" t="str">
        <f t="shared" si="40"/>
        <v>CVP</v>
      </c>
      <c r="I103" s="106" t="s">
        <v>1096</v>
      </c>
      <c r="K103" s="209">
        <v>1946</v>
      </c>
      <c r="L103" s="205">
        <v>0</v>
      </c>
      <c r="M103" s="205">
        <v>2</v>
      </c>
      <c r="N103" s="205">
        <v>3</v>
      </c>
      <c r="O103" s="205">
        <v>0</v>
      </c>
      <c r="P103" s="205">
        <v>1</v>
      </c>
      <c r="Q103" s="205">
        <v>1</v>
      </c>
      <c r="R103" s="205">
        <f t="shared" si="33"/>
        <v>7</v>
      </c>
    </row>
    <row r="104" spans="1:18" ht="15">
      <c r="A104" s="49">
        <v>1947</v>
      </c>
      <c r="B104" s="208" t="str">
        <f t="shared" si="42"/>
        <v>FDP</v>
      </c>
      <c r="C104" s="210" t="str">
        <f t="shared" si="36"/>
        <v>CVP</v>
      </c>
      <c r="D104" s="214" t="str">
        <f t="shared" si="37"/>
        <v>SVP</v>
      </c>
      <c r="E104" s="208" t="str">
        <f t="shared" si="38"/>
        <v>FDP</v>
      </c>
      <c r="F104" s="216" t="str">
        <f t="shared" si="41"/>
        <v>SPS</v>
      </c>
      <c r="G104" s="208" t="str">
        <f t="shared" si="39"/>
        <v>FDP</v>
      </c>
      <c r="H104" s="44" t="str">
        <f t="shared" si="40"/>
        <v>CVP</v>
      </c>
      <c r="I104" s="106" t="s">
        <v>1096</v>
      </c>
      <c r="K104" s="209">
        <v>1947</v>
      </c>
      <c r="L104" s="205">
        <v>0</v>
      </c>
      <c r="M104" s="205">
        <v>2</v>
      </c>
      <c r="N104" s="205">
        <v>3</v>
      </c>
      <c r="O104" s="205">
        <v>0</v>
      </c>
      <c r="P104" s="205">
        <v>1</v>
      </c>
      <c r="Q104" s="205">
        <v>1</v>
      </c>
      <c r="R104" s="205">
        <f t="shared" si="33"/>
        <v>7</v>
      </c>
    </row>
    <row r="105" spans="1:18" ht="15">
      <c r="A105" s="49">
        <v>1948</v>
      </c>
      <c r="B105" s="208" t="str">
        <f t="shared" si="42"/>
        <v>FDP</v>
      </c>
      <c r="C105" s="44" t="str">
        <f t="shared" si="36"/>
        <v>CVP</v>
      </c>
      <c r="D105" s="214" t="str">
        <f t="shared" si="37"/>
        <v>SVP</v>
      </c>
      <c r="E105" s="208" t="str">
        <f t="shared" si="38"/>
        <v>FDP</v>
      </c>
      <c r="F105" s="216" t="str">
        <f t="shared" si="41"/>
        <v>SPS</v>
      </c>
      <c r="G105" s="208" t="str">
        <f>Wichtige_daten!$C$67</f>
        <v>FDP</v>
      </c>
      <c r="H105" s="210" t="str">
        <f t="shared" si="40"/>
        <v>CVP</v>
      </c>
      <c r="I105" s="106" t="s">
        <v>1096</v>
      </c>
      <c r="K105" s="209">
        <v>1948</v>
      </c>
      <c r="L105" s="205">
        <v>0</v>
      </c>
      <c r="M105" s="205">
        <v>2</v>
      </c>
      <c r="N105" s="205">
        <v>3</v>
      </c>
      <c r="O105" s="205">
        <v>0</v>
      </c>
      <c r="P105" s="205">
        <v>1</v>
      </c>
      <c r="Q105" s="205">
        <v>1</v>
      </c>
      <c r="R105" s="205">
        <f t="shared" si="33"/>
        <v>7</v>
      </c>
    </row>
    <row r="106" spans="1:18" ht="15">
      <c r="A106" s="49">
        <v>1949</v>
      </c>
      <c r="B106" s="208" t="str">
        <f t="shared" si="42"/>
        <v>FDP</v>
      </c>
      <c r="C106" s="44" t="str">
        <f t="shared" si="36"/>
        <v>CVP</v>
      </c>
      <c r="D106" s="214" t="str">
        <f t="shared" si="37"/>
        <v>SVP</v>
      </c>
      <c r="E106" s="208" t="str">
        <f t="shared" si="38"/>
        <v>FDP</v>
      </c>
      <c r="F106" s="217" t="str">
        <f t="shared" si="41"/>
        <v>SPS</v>
      </c>
      <c r="G106" s="208" t="str">
        <f t="shared" ref="G106:G111" si="43">$G$105</f>
        <v>FDP</v>
      </c>
      <c r="H106" s="44" t="str">
        <f t="shared" si="40"/>
        <v>CVP</v>
      </c>
      <c r="I106" s="106" t="s">
        <v>1096</v>
      </c>
      <c r="K106" s="209">
        <v>1949</v>
      </c>
      <c r="L106" s="205">
        <v>0</v>
      </c>
      <c r="M106" s="205">
        <v>2</v>
      </c>
      <c r="N106" s="205">
        <v>3</v>
      </c>
      <c r="O106" s="205">
        <v>0</v>
      </c>
      <c r="P106" s="205">
        <v>1</v>
      </c>
      <c r="Q106" s="205">
        <v>1</v>
      </c>
      <c r="R106" s="205">
        <f t="shared" si="33"/>
        <v>7</v>
      </c>
    </row>
    <row r="107" spans="1:18" ht="15">
      <c r="A107" s="49">
        <v>1950</v>
      </c>
      <c r="B107" s="207" t="str">
        <f t="shared" si="42"/>
        <v>FDP</v>
      </c>
      <c r="C107" s="44" t="str">
        <f t="shared" si="36"/>
        <v>CVP</v>
      </c>
      <c r="D107" s="214" t="str">
        <f t="shared" si="37"/>
        <v>SVP</v>
      </c>
      <c r="E107" s="208" t="str">
        <f t="shared" si="38"/>
        <v>FDP</v>
      </c>
      <c r="F107" s="216" t="str">
        <f t="shared" si="41"/>
        <v>SPS</v>
      </c>
      <c r="G107" s="208" t="str">
        <f t="shared" si="43"/>
        <v>FDP</v>
      </c>
      <c r="H107" s="44" t="str">
        <f t="shared" si="40"/>
        <v>CVP</v>
      </c>
      <c r="I107" s="106" t="s">
        <v>1096</v>
      </c>
      <c r="K107" s="209">
        <v>1950</v>
      </c>
      <c r="L107" s="205">
        <v>0</v>
      </c>
      <c r="M107" s="205">
        <v>2</v>
      </c>
      <c r="N107" s="205">
        <v>3</v>
      </c>
      <c r="O107" s="205">
        <v>0</v>
      </c>
      <c r="P107" s="205">
        <v>1</v>
      </c>
      <c r="Q107" s="205">
        <v>1</v>
      </c>
      <c r="R107" s="205">
        <f>SUM(L107:Q107)</f>
        <v>7</v>
      </c>
    </row>
    <row r="108" spans="1:18" ht="15">
      <c r="A108" s="49">
        <v>1951</v>
      </c>
      <c r="B108" s="208" t="str">
        <f t="shared" si="42"/>
        <v>FDP</v>
      </c>
      <c r="C108" s="44" t="str">
        <f t="shared" si="36"/>
        <v>CVP</v>
      </c>
      <c r="D108" s="215" t="str">
        <f t="shared" si="37"/>
        <v>SVP</v>
      </c>
      <c r="E108" s="208" t="str">
        <f t="shared" si="38"/>
        <v>FDP</v>
      </c>
      <c r="F108" s="216" t="str">
        <f t="shared" si="41"/>
        <v>SPS</v>
      </c>
      <c r="G108" s="208" t="str">
        <f t="shared" si="43"/>
        <v>FDP</v>
      </c>
      <c r="H108" s="44" t="str">
        <f>Wichtige_daten!$C$68</f>
        <v>CVP</v>
      </c>
      <c r="I108" s="106" t="s">
        <v>1096</v>
      </c>
      <c r="K108" s="209">
        <v>1951</v>
      </c>
      <c r="L108" s="205">
        <v>0</v>
      </c>
      <c r="M108" s="205">
        <v>2</v>
      </c>
      <c r="N108" s="205">
        <v>3</v>
      </c>
      <c r="O108" s="205">
        <v>0</v>
      </c>
      <c r="P108" s="205">
        <v>1</v>
      </c>
      <c r="Q108" s="205">
        <v>1</v>
      </c>
      <c r="R108" s="205">
        <f t="shared" ref="R108:R129" si="44">SUM(L108:Q108)</f>
        <v>7</v>
      </c>
    </row>
    <row r="109" spans="1:18" ht="15">
      <c r="A109" s="49">
        <v>1952</v>
      </c>
      <c r="B109" s="208" t="str">
        <f t="shared" si="42"/>
        <v>FDP</v>
      </c>
      <c r="C109" s="44" t="str">
        <f t="shared" si="36"/>
        <v>CVP</v>
      </c>
      <c r="D109" s="214" t="str">
        <f>Wichtige_daten!$C$69</f>
        <v>SVP</v>
      </c>
      <c r="E109" s="207" t="str">
        <f t="shared" si="38"/>
        <v>FDP</v>
      </c>
      <c r="F109" s="216" t="str">
        <f>Wichtige_daten!$C$70</f>
        <v>SPS</v>
      </c>
      <c r="G109" s="208" t="str">
        <f t="shared" si="43"/>
        <v>FDP</v>
      </c>
      <c r="H109" s="44" t="str">
        <f>$H$108</f>
        <v>CVP</v>
      </c>
      <c r="I109" s="106" t="s">
        <v>1096</v>
      </c>
      <c r="K109" s="209">
        <v>1952</v>
      </c>
      <c r="L109" s="205">
        <v>0</v>
      </c>
      <c r="M109" s="205">
        <v>2</v>
      </c>
      <c r="N109" s="205">
        <v>3</v>
      </c>
      <c r="O109" s="205">
        <v>0</v>
      </c>
      <c r="P109" s="205">
        <v>1</v>
      </c>
      <c r="Q109" s="205">
        <v>1</v>
      </c>
      <c r="R109" s="205">
        <f t="shared" si="44"/>
        <v>7</v>
      </c>
    </row>
    <row r="110" spans="1:18" ht="15">
      <c r="A110" s="49">
        <v>1953</v>
      </c>
      <c r="B110" s="208" t="str">
        <f t="shared" si="42"/>
        <v>FDP</v>
      </c>
      <c r="C110" s="210" t="str">
        <f t="shared" si="36"/>
        <v>CVP</v>
      </c>
      <c r="D110" s="214" t="str">
        <f t="shared" ref="D110:D115" si="45">$D$109</f>
        <v>SVP</v>
      </c>
      <c r="E110" s="208" t="str">
        <f t="shared" si="38"/>
        <v>FDP</v>
      </c>
      <c r="F110" s="216" t="str">
        <f>$F$109</f>
        <v>SPS</v>
      </c>
      <c r="G110" s="208" t="str">
        <f t="shared" si="43"/>
        <v>FDP</v>
      </c>
      <c r="H110" s="44" t="str">
        <f>$H$108</f>
        <v>CVP</v>
      </c>
      <c r="I110" s="106" t="s">
        <v>1096</v>
      </c>
      <c r="K110" s="209">
        <v>1953</v>
      </c>
      <c r="L110" s="205">
        <v>0</v>
      </c>
      <c r="M110" s="205">
        <v>2</v>
      </c>
      <c r="N110" s="205">
        <v>3</v>
      </c>
      <c r="O110" s="205">
        <v>0</v>
      </c>
      <c r="P110" s="205">
        <v>1</v>
      </c>
      <c r="Q110" s="205">
        <v>1</v>
      </c>
      <c r="R110" s="205">
        <f t="shared" si="44"/>
        <v>7</v>
      </c>
    </row>
    <row r="111" spans="1:18" ht="15">
      <c r="A111" s="49">
        <v>1954</v>
      </c>
      <c r="B111" s="208" t="str">
        <f t="shared" si="42"/>
        <v>FDP</v>
      </c>
      <c r="C111" s="44" t="str">
        <f t="shared" si="36"/>
        <v>CVP</v>
      </c>
      <c r="D111" s="214" t="str">
        <f t="shared" si="45"/>
        <v>SVP</v>
      </c>
      <c r="E111" s="208" t="str">
        <f t="shared" si="38"/>
        <v>FDP</v>
      </c>
      <c r="F111" s="208" t="str">
        <f>Wichtige_daten!$C$71</f>
        <v>FDP</v>
      </c>
      <c r="G111" s="207" t="str">
        <f t="shared" si="43"/>
        <v>FDP</v>
      </c>
      <c r="H111" s="44" t="str">
        <f>$H$108</f>
        <v>CVP</v>
      </c>
      <c r="I111" s="106" t="s">
        <v>1095</v>
      </c>
      <c r="K111" s="209">
        <v>1954</v>
      </c>
      <c r="L111" s="205">
        <v>0</v>
      </c>
      <c r="M111" s="205">
        <v>3</v>
      </c>
      <c r="N111" s="205">
        <v>3</v>
      </c>
      <c r="O111" s="205">
        <v>0</v>
      </c>
      <c r="P111" s="205">
        <v>0</v>
      </c>
      <c r="Q111" s="205">
        <v>1</v>
      </c>
      <c r="R111" s="205">
        <f t="shared" si="44"/>
        <v>7</v>
      </c>
    </row>
    <row r="112" spans="1:18" ht="15">
      <c r="A112" s="49">
        <v>1955</v>
      </c>
      <c r="B112" s="207" t="str">
        <f t="shared" si="42"/>
        <v>FDP</v>
      </c>
      <c r="C112" s="44" t="str">
        <f t="shared" si="36"/>
        <v>CVP</v>
      </c>
      <c r="D112" s="214" t="str">
        <f t="shared" si="45"/>
        <v>SVP</v>
      </c>
      <c r="E112" s="208" t="str">
        <f>Wichtige_daten!$C$73</f>
        <v>FDP</v>
      </c>
      <c r="F112" s="208" t="str">
        <f>$F$111</f>
        <v>FDP</v>
      </c>
      <c r="G112" s="44" t="str">
        <f>Wichtige_daten!$C$72</f>
        <v>CVP</v>
      </c>
      <c r="H112" s="44" t="str">
        <f>Wichtige_daten!$C$74</f>
        <v>CVP</v>
      </c>
      <c r="I112" s="106" t="s">
        <v>1095</v>
      </c>
      <c r="K112" s="209">
        <v>1955</v>
      </c>
      <c r="L112" s="205">
        <v>0</v>
      </c>
      <c r="M112" s="205">
        <v>3</v>
      </c>
      <c r="N112" s="205">
        <v>3</v>
      </c>
      <c r="O112" s="205">
        <v>0</v>
      </c>
      <c r="P112" s="205">
        <v>0</v>
      </c>
      <c r="Q112" s="205">
        <v>1</v>
      </c>
      <c r="R112" s="205">
        <f t="shared" si="44"/>
        <v>7</v>
      </c>
    </row>
    <row r="113" spans="1:18" ht="15">
      <c r="A113" s="49">
        <v>1956</v>
      </c>
      <c r="B113" s="208" t="str">
        <f t="shared" si="42"/>
        <v>FDP</v>
      </c>
      <c r="C113" s="44" t="str">
        <f t="shared" si="36"/>
        <v>CVP</v>
      </c>
      <c r="D113" s="215" t="str">
        <f t="shared" si="45"/>
        <v>SVP</v>
      </c>
      <c r="E113" s="208" t="str">
        <f t="shared" ref="E113:E123" si="46">$E$112</f>
        <v>FDP</v>
      </c>
      <c r="F113" s="208" t="str">
        <f>$F$111</f>
        <v>FDP</v>
      </c>
      <c r="G113" s="44" t="str">
        <f>$G$112</f>
        <v>CVP</v>
      </c>
      <c r="H113" s="44" t="str">
        <f>$H$112</f>
        <v>CVP</v>
      </c>
      <c r="I113" s="106" t="s">
        <v>1095</v>
      </c>
      <c r="K113" s="209">
        <v>1956</v>
      </c>
      <c r="L113" s="205">
        <v>0</v>
      </c>
      <c r="M113" s="205">
        <v>3</v>
      </c>
      <c r="N113" s="205">
        <v>3</v>
      </c>
      <c r="O113" s="205">
        <v>0</v>
      </c>
      <c r="P113" s="205">
        <v>0</v>
      </c>
      <c r="Q113" s="205">
        <v>1</v>
      </c>
      <c r="R113" s="205">
        <f t="shared" si="44"/>
        <v>7</v>
      </c>
    </row>
    <row r="114" spans="1:18" ht="15">
      <c r="A114" s="49">
        <v>1957</v>
      </c>
      <c r="B114" s="208" t="str">
        <f t="shared" si="42"/>
        <v>FDP</v>
      </c>
      <c r="C114" s="44" t="str">
        <f t="shared" si="36"/>
        <v>CVP</v>
      </c>
      <c r="D114" s="214" t="str">
        <f t="shared" si="45"/>
        <v>SVP</v>
      </c>
      <c r="E114" s="208" t="str">
        <f t="shared" si="46"/>
        <v>FDP</v>
      </c>
      <c r="F114" s="207" t="str">
        <f>$F$111</f>
        <v>FDP</v>
      </c>
      <c r="G114" s="44" t="str">
        <f>$G$112</f>
        <v>CVP</v>
      </c>
      <c r="H114" s="44" t="str">
        <f>$H$112</f>
        <v>CVP</v>
      </c>
      <c r="I114" s="106" t="s">
        <v>1095</v>
      </c>
      <c r="K114" s="209">
        <v>1957</v>
      </c>
      <c r="L114" s="205">
        <v>0</v>
      </c>
      <c r="M114" s="205">
        <v>3</v>
      </c>
      <c r="N114" s="205">
        <v>3</v>
      </c>
      <c r="O114" s="205">
        <v>0</v>
      </c>
      <c r="P114" s="205">
        <v>0</v>
      </c>
      <c r="Q114" s="205">
        <v>1</v>
      </c>
      <c r="R114" s="205">
        <f t="shared" si="44"/>
        <v>7</v>
      </c>
    </row>
    <row r="115" spans="1:18" ht="15">
      <c r="A115" s="49">
        <v>1958</v>
      </c>
      <c r="B115" s="208" t="str">
        <f t="shared" si="42"/>
        <v>FDP</v>
      </c>
      <c r="C115" s="44" t="str">
        <f t="shared" si="36"/>
        <v>CVP</v>
      </c>
      <c r="D115" s="214" t="str">
        <f t="shared" si="45"/>
        <v>SVP</v>
      </c>
      <c r="E115" s="208" t="str">
        <f t="shared" si="46"/>
        <v>FDP</v>
      </c>
      <c r="F115" s="208" t="str">
        <f>$F$111</f>
        <v>FDP</v>
      </c>
      <c r="G115" s="210" t="str">
        <f>$G$112</f>
        <v>CVP</v>
      </c>
      <c r="H115" s="44" t="str">
        <f>$H$112</f>
        <v>CVP</v>
      </c>
      <c r="I115" s="106" t="s">
        <v>1095</v>
      </c>
      <c r="K115" s="209">
        <v>1958</v>
      </c>
      <c r="L115" s="205">
        <v>0</v>
      </c>
      <c r="M115" s="205">
        <v>3</v>
      </c>
      <c r="N115" s="205">
        <v>3</v>
      </c>
      <c r="O115" s="205">
        <v>0</v>
      </c>
      <c r="P115" s="205">
        <v>0</v>
      </c>
      <c r="Q115" s="205">
        <v>1</v>
      </c>
      <c r="R115" s="205">
        <f t="shared" si="44"/>
        <v>7</v>
      </c>
    </row>
    <row r="116" spans="1:18" ht="15">
      <c r="A116" s="49">
        <v>1959</v>
      </c>
      <c r="B116" s="208" t="str">
        <f t="shared" si="42"/>
        <v>FDP</v>
      </c>
      <c r="C116" s="44" t="str">
        <f t="shared" si="36"/>
        <v>CVP</v>
      </c>
      <c r="D116" s="214" t="str">
        <f>Wichtige_daten!$C$75</f>
        <v>SVP</v>
      </c>
      <c r="E116" s="207" t="str">
        <f t="shared" si="46"/>
        <v>FDP</v>
      </c>
      <c r="F116" s="208" t="str">
        <f>$F$111</f>
        <v>FDP</v>
      </c>
      <c r="G116" s="44" t="str">
        <f>$G$112</f>
        <v>CVP</v>
      </c>
      <c r="H116" s="44" t="str">
        <f>$H$112</f>
        <v>CVP</v>
      </c>
      <c r="I116" s="106" t="s">
        <v>1095</v>
      </c>
      <c r="K116" s="209">
        <v>1959</v>
      </c>
      <c r="L116" s="205">
        <v>0</v>
      </c>
      <c r="M116" s="205">
        <v>3</v>
      </c>
      <c r="N116" s="205">
        <v>3</v>
      </c>
      <c r="O116" s="205">
        <v>0</v>
      </c>
      <c r="P116" s="205">
        <v>0</v>
      </c>
      <c r="Q116" s="205">
        <v>1</v>
      </c>
      <c r="R116" s="205">
        <f t="shared" si="44"/>
        <v>7</v>
      </c>
    </row>
    <row r="117" spans="1:18" ht="15">
      <c r="A117" s="49">
        <v>1960</v>
      </c>
      <c r="B117" s="207" t="str">
        <f t="shared" si="42"/>
        <v>FDP</v>
      </c>
      <c r="C117" s="216" t="str">
        <f>$C$118</f>
        <v>SPS</v>
      </c>
      <c r="D117" s="44" t="str">
        <f>Wichtige_daten!$C$78</f>
        <v>CVP</v>
      </c>
      <c r="E117" s="208" t="str">
        <f t="shared" si="46"/>
        <v>FDP</v>
      </c>
      <c r="F117" s="44" t="str">
        <f>Wichtige_daten!$C$76</f>
        <v>CVP</v>
      </c>
      <c r="G117" s="214" t="str">
        <f>$D$116</f>
        <v>SVP</v>
      </c>
      <c r="H117" s="216" t="str">
        <f>Wichtige_daten!$C$77</f>
        <v>SPS</v>
      </c>
      <c r="I117" s="106" t="s">
        <v>1097</v>
      </c>
      <c r="K117" s="209">
        <v>1960</v>
      </c>
      <c r="L117" s="205">
        <v>0</v>
      </c>
      <c r="M117" s="205">
        <v>2</v>
      </c>
      <c r="N117" s="205">
        <v>2</v>
      </c>
      <c r="O117" s="205">
        <v>0</v>
      </c>
      <c r="P117" s="205">
        <v>2</v>
      </c>
      <c r="Q117" s="205">
        <v>1</v>
      </c>
      <c r="R117" s="205">
        <f t="shared" si="44"/>
        <v>7</v>
      </c>
    </row>
    <row r="118" spans="1:18" ht="15">
      <c r="A118" s="49">
        <v>1961</v>
      </c>
      <c r="B118" s="208" t="str">
        <f t="shared" si="42"/>
        <v>FDP</v>
      </c>
      <c r="C118" s="216" t="str">
        <f>Wichtige_daten!$C$79</f>
        <v>SPS</v>
      </c>
      <c r="D118" s="44" t="str">
        <f t="shared" ref="D118:D128" si="47">$D$117</f>
        <v>CVP</v>
      </c>
      <c r="E118" s="208" t="str">
        <f t="shared" si="46"/>
        <v>FDP</v>
      </c>
      <c r="F118" s="44" t="str">
        <f>$F$117</f>
        <v>CVP</v>
      </c>
      <c r="G118" s="215" t="str">
        <f>$D$116</f>
        <v>SVP</v>
      </c>
      <c r="H118" s="216" t="str">
        <f>$H$117</f>
        <v>SPS</v>
      </c>
      <c r="I118" s="106" t="s">
        <v>1097</v>
      </c>
      <c r="K118" s="209">
        <v>1961</v>
      </c>
      <c r="L118" s="205">
        <v>0</v>
      </c>
      <c r="M118" s="205">
        <v>2</v>
      </c>
      <c r="N118" s="205">
        <v>2</v>
      </c>
      <c r="O118" s="205">
        <v>0</v>
      </c>
      <c r="P118" s="205">
        <v>2</v>
      </c>
      <c r="Q118" s="205">
        <v>1</v>
      </c>
      <c r="R118" s="205">
        <f t="shared" si="44"/>
        <v>7</v>
      </c>
    </row>
    <row r="119" spans="1:18" ht="15">
      <c r="A119" s="49">
        <v>1962</v>
      </c>
      <c r="B119" s="214" t="str">
        <f>$D$116</f>
        <v>SVP</v>
      </c>
      <c r="C119" s="216" t="str">
        <f t="shared" ref="C119:C130" si="48">$C$118</f>
        <v>SPS</v>
      </c>
      <c r="D119" s="44" t="str">
        <f t="shared" si="47"/>
        <v>CVP</v>
      </c>
      <c r="E119" s="207" t="str">
        <f t="shared" si="46"/>
        <v>FDP</v>
      </c>
      <c r="F119" s="44" t="str">
        <f>$F$117</f>
        <v>CVP</v>
      </c>
      <c r="G119" s="208" t="str">
        <f>Wichtige_daten!$C$80</f>
        <v>FDP</v>
      </c>
      <c r="H119" s="216" t="str">
        <f>$H$117</f>
        <v>SPS</v>
      </c>
      <c r="I119" s="106" t="s">
        <v>1097</v>
      </c>
      <c r="K119" s="209">
        <v>1962</v>
      </c>
      <c r="L119" s="205">
        <v>0</v>
      </c>
      <c r="M119" s="205">
        <v>2</v>
      </c>
      <c r="N119" s="205">
        <v>2</v>
      </c>
      <c r="O119" s="205">
        <v>0</v>
      </c>
      <c r="P119" s="205">
        <v>2</v>
      </c>
      <c r="Q119" s="205">
        <v>1</v>
      </c>
      <c r="R119" s="205">
        <f t="shared" si="44"/>
        <v>7</v>
      </c>
    </row>
    <row r="120" spans="1:18" ht="15">
      <c r="A120" s="49">
        <v>1963</v>
      </c>
      <c r="B120" s="214" t="str">
        <f>$D$116</f>
        <v>SVP</v>
      </c>
      <c r="C120" s="216" t="str">
        <f t="shared" si="48"/>
        <v>SPS</v>
      </c>
      <c r="D120" s="44" t="str">
        <f t="shared" si="47"/>
        <v>CVP</v>
      </c>
      <c r="E120" s="208" t="str">
        <f t="shared" si="46"/>
        <v>FDP</v>
      </c>
      <c r="F120" s="44" t="str">
        <f>Wichtige_daten!$C$81</f>
        <v>CVP</v>
      </c>
      <c r="G120" s="208" t="str">
        <f t="shared" ref="G120:G126" si="49">$G$119</f>
        <v>FDP</v>
      </c>
      <c r="H120" s="217" t="str">
        <f>$H$117</f>
        <v>SPS</v>
      </c>
      <c r="I120" s="106" t="s">
        <v>1097</v>
      </c>
      <c r="K120" s="209">
        <v>1963</v>
      </c>
      <c r="L120" s="205">
        <v>0</v>
      </c>
      <c r="M120" s="205">
        <v>2</v>
      </c>
      <c r="N120" s="205">
        <v>2</v>
      </c>
      <c r="O120" s="205">
        <v>0</v>
      </c>
      <c r="P120" s="205">
        <v>2</v>
      </c>
      <c r="Q120" s="205">
        <v>1</v>
      </c>
      <c r="R120" s="205">
        <f t="shared" si="44"/>
        <v>7</v>
      </c>
    </row>
    <row r="121" spans="1:18" ht="15">
      <c r="A121" s="49">
        <v>1964</v>
      </c>
      <c r="B121" s="214" t="str">
        <f>$D$116</f>
        <v>SVP</v>
      </c>
      <c r="C121" s="216" t="str">
        <f t="shared" si="48"/>
        <v>SPS</v>
      </c>
      <c r="D121" s="210" t="str">
        <f t="shared" si="47"/>
        <v>CVP</v>
      </c>
      <c r="E121" s="208" t="str">
        <f t="shared" si="46"/>
        <v>FDP</v>
      </c>
      <c r="F121" s="44" t="str">
        <f>$F$120</f>
        <v>CVP</v>
      </c>
      <c r="G121" s="208" t="str">
        <f t="shared" si="49"/>
        <v>FDP</v>
      </c>
      <c r="H121" s="216" t="str">
        <f>$H$117</f>
        <v>SPS</v>
      </c>
      <c r="I121" s="106" t="s">
        <v>1097</v>
      </c>
      <c r="K121" s="209">
        <v>1964</v>
      </c>
      <c r="L121" s="205">
        <v>0</v>
      </c>
      <c r="M121" s="205">
        <v>2</v>
      </c>
      <c r="N121" s="205">
        <v>2</v>
      </c>
      <c r="O121" s="205">
        <v>0</v>
      </c>
      <c r="P121" s="205">
        <v>2</v>
      </c>
      <c r="Q121" s="205">
        <v>1</v>
      </c>
      <c r="R121" s="205">
        <f t="shared" si="44"/>
        <v>7</v>
      </c>
    </row>
    <row r="122" spans="1:18" ht="15">
      <c r="A122" s="49">
        <v>1965</v>
      </c>
      <c r="B122" s="214" t="str">
        <f>$D$116</f>
        <v>SVP</v>
      </c>
      <c r="C122" s="217" t="str">
        <f t="shared" si="48"/>
        <v>SPS</v>
      </c>
      <c r="D122" s="44" t="str">
        <f t="shared" si="47"/>
        <v>CVP</v>
      </c>
      <c r="E122" s="208" t="str">
        <f t="shared" si="46"/>
        <v>FDP</v>
      </c>
      <c r="F122" s="44" t="str">
        <f>$F$120</f>
        <v>CVP</v>
      </c>
      <c r="G122" s="208" t="str">
        <f t="shared" si="49"/>
        <v>FDP</v>
      </c>
      <c r="H122" s="216" t="str">
        <f>$H$117</f>
        <v>SPS</v>
      </c>
      <c r="I122" s="106" t="s">
        <v>1097</v>
      </c>
      <c r="K122" s="209">
        <v>1965</v>
      </c>
      <c r="L122" s="205">
        <v>0</v>
      </c>
      <c r="M122" s="205">
        <v>2</v>
      </c>
      <c r="N122" s="205">
        <v>2</v>
      </c>
      <c r="O122" s="205">
        <v>0</v>
      </c>
      <c r="P122" s="205">
        <v>2</v>
      </c>
      <c r="Q122" s="205">
        <v>1</v>
      </c>
      <c r="R122" s="205">
        <f t="shared" si="44"/>
        <v>7</v>
      </c>
    </row>
    <row r="123" spans="1:18" ht="15">
      <c r="A123" s="49">
        <v>1966</v>
      </c>
      <c r="B123" s="216" t="str">
        <f>$H$117</f>
        <v>SPS</v>
      </c>
      <c r="C123" s="216" t="str">
        <f t="shared" si="48"/>
        <v>SPS</v>
      </c>
      <c r="D123" s="44" t="str">
        <f t="shared" si="47"/>
        <v>CVP</v>
      </c>
      <c r="E123" s="208" t="str">
        <f t="shared" si="46"/>
        <v>FDP</v>
      </c>
      <c r="F123" s="44" t="str">
        <f>$F$120</f>
        <v>CVP</v>
      </c>
      <c r="G123" s="207" t="str">
        <f t="shared" si="49"/>
        <v>FDP</v>
      </c>
      <c r="H123" s="214" t="str">
        <f>Wichtige_daten!$C$82</f>
        <v>SVP</v>
      </c>
      <c r="I123" s="106" t="s">
        <v>1097</v>
      </c>
      <c r="K123" s="209">
        <v>1966</v>
      </c>
      <c r="L123" s="205">
        <v>0</v>
      </c>
      <c r="M123" s="205">
        <v>2</v>
      </c>
      <c r="N123" s="205">
        <v>2</v>
      </c>
      <c r="O123" s="205">
        <v>0</v>
      </c>
      <c r="P123" s="205">
        <v>2</v>
      </c>
      <c r="Q123" s="205">
        <v>1</v>
      </c>
      <c r="R123" s="205">
        <f t="shared" si="44"/>
        <v>7</v>
      </c>
    </row>
    <row r="124" spans="1:18" ht="15">
      <c r="A124" s="49">
        <v>1967</v>
      </c>
      <c r="B124" s="216" t="str">
        <f>$H$117</f>
        <v>SPS</v>
      </c>
      <c r="C124" s="216" t="str">
        <f t="shared" si="48"/>
        <v>SPS</v>
      </c>
      <c r="D124" s="44" t="str">
        <f t="shared" si="47"/>
        <v>CVP</v>
      </c>
      <c r="E124" s="208" t="str">
        <f>Wichtige_daten!$C$83</f>
        <v>FDP</v>
      </c>
      <c r="F124" s="210" t="str">
        <f>$F$120</f>
        <v>CVP</v>
      </c>
      <c r="G124" s="208" t="str">
        <f t="shared" si="49"/>
        <v>FDP</v>
      </c>
      <c r="H124" s="214" t="str">
        <f>$H$123</f>
        <v>SVP</v>
      </c>
      <c r="I124" s="106" t="s">
        <v>1097</v>
      </c>
      <c r="K124" s="209">
        <v>1967</v>
      </c>
      <c r="L124" s="205">
        <v>0</v>
      </c>
      <c r="M124" s="205">
        <v>2</v>
      </c>
      <c r="N124" s="205">
        <v>2</v>
      </c>
      <c r="O124" s="205">
        <v>0</v>
      </c>
      <c r="P124" s="205">
        <v>2</v>
      </c>
      <c r="Q124" s="205">
        <v>1</v>
      </c>
      <c r="R124" s="205">
        <f t="shared" si="44"/>
        <v>7</v>
      </c>
    </row>
    <row r="125" spans="1:18" ht="15">
      <c r="A125" s="49">
        <v>1968</v>
      </c>
      <c r="B125" s="217" t="str">
        <f>$H$117</f>
        <v>SPS</v>
      </c>
      <c r="C125" s="216" t="str">
        <f t="shared" si="48"/>
        <v>SPS</v>
      </c>
      <c r="D125" s="44" t="str">
        <f t="shared" si="47"/>
        <v>CVP</v>
      </c>
      <c r="E125" s="208" t="str">
        <f>$E$124</f>
        <v>FDP</v>
      </c>
      <c r="F125" s="44" t="str">
        <f>$F$120</f>
        <v>CVP</v>
      </c>
      <c r="G125" s="208" t="str">
        <f t="shared" si="49"/>
        <v>FDP</v>
      </c>
      <c r="H125" s="214" t="str">
        <f>$H$123</f>
        <v>SVP</v>
      </c>
      <c r="I125" s="106" t="s">
        <v>1097</v>
      </c>
      <c r="K125" s="209">
        <v>1968</v>
      </c>
      <c r="L125" s="205">
        <v>0</v>
      </c>
      <c r="M125" s="205">
        <v>2</v>
      </c>
      <c r="N125" s="205">
        <v>2</v>
      </c>
      <c r="O125" s="205">
        <v>0</v>
      </c>
      <c r="P125" s="205">
        <v>2</v>
      </c>
      <c r="Q125" s="205">
        <v>1</v>
      </c>
      <c r="R125" s="205">
        <f t="shared" si="44"/>
        <v>7</v>
      </c>
    </row>
    <row r="126" spans="1:18" ht="15">
      <c r="A126" s="49">
        <v>1969</v>
      </c>
      <c r="B126" s="216" t="str">
        <f>$H$117</f>
        <v>SPS</v>
      </c>
      <c r="C126" s="216" t="str">
        <f t="shared" si="48"/>
        <v>SPS</v>
      </c>
      <c r="D126" s="210" t="str">
        <f t="shared" si="47"/>
        <v>CVP</v>
      </c>
      <c r="E126" s="214" t="str">
        <f t="shared" ref="E126:E136" si="50">$H$123</f>
        <v>SVP</v>
      </c>
      <c r="F126" s="208" t="str">
        <f>$E$124</f>
        <v>FDP</v>
      </c>
      <c r="G126" s="208" t="str">
        <f t="shared" si="49"/>
        <v>FDP</v>
      </c>
      <c r="H126" s="44" t="str">
        <f>$F$120</f>
        <v>CVP</v>
      </c>
      <c r="I126" s="106" t="s">
        <v>1097</v>
      </c>
      <c r="K126" s="209">
        <v>1969</v>
      </c>
      <c r="L126" s="205">
        <v>0</v>
      </c>
      <c r="M126" s="205">
        <v>2</v>
      </c>
      <c r="N126" s="205">
        <v>2</v>
      </c>
      <c r="O126" s="205">
        <v>0</v>
      </c>
      <c r="P126" s="205">
        <v>2</v>
      </c>
      <c r="Q126" s="205">
        <v>1</v>
      </c>
      <c r="R126" s="205">
        <f t="shared" si="44"/>
        <v>7</v>
      </c>
    </row>
    <row r="127" spans="1:18" ht="15">
      <c r="A127" s="49">
        <v>1970</v>
      </c>
      <c r="B127" s="216" t="str">
        <f>Wichtige_daten!$C$84</f>
        <v>SPS</v>
      </c>
      <c r="C127" s="217" t="str">
        <f t="shared" si="48"/>
        <v>SPS</v>
      </c>
      <c r="D127" s="44" t="str">
        <f t="shared" si="47"/>
        <v>CVP</v>
      </c>
      <c r="E127" s="214" t="str">
        <f t="shared" si="50"/>
        <v>SVP</v>
      </c>
      <c r="F127" s="208" t="str">
        <f>$E$124</f>
        <v>FDP</v>
      </c>
      <c r="G127" s="208" t="str">
        <f>Wichtige_daten!$C$85</f>
        <v>FDP</v>
      </c>
      <c r="H127" s="44" t="str">
        <f>$F$120</f>
        <v>CVP</v>
      </c>
      <c r="I127" s="106" t="s">
        <v>1097</v>
      </c>
      <c r="K127" s="209">
        <v>1970</v>
      </c>
      <c r="L127" s="205">
        <v>0</v>
      </c>
      <c r="M127" s="205">
        <v>2</v>
      </c>
      <c r="N127" s="205">
        <v>2</v>
      </c>
      <c r="O127" s="205">
        <v>0</v>
      </c>
      <c r="P127" s="205">
        <v>2</v>
      </c>
      <c r="Q127" s="205">
        <v>1</v>
      </c>
      <c r="R127" s="205">
        <f t="shared" si="44"/>
        <v>7</v>
      </c>
    </row>
    <row r="128" spans="1:18" ht="15">
      <c r="A128" s="49">
        <v>1971</v>
      </c>
      <c r="B128" s="216" t="str">
        <f t="shared" ref="B128:B134" si="51">$B$127</f>
        <v>SPS</v>
      </c>
      <c r="C128" s="216" t="str">
        <f t="shared" si="48"/>
        <v>SPS</v>
      </c>
      <c r="D128" s="44" t="str">
        <f t="shared" si="47"/>
        <v>CVP</v>
      </c>
      <c r="E128" s="215" t="str">
        <f t="shared" si="50"/>
        <v>SVP</v>
      </c>
      <c r="F128" s="208" t="str">
        <f>$E$124</f>
        <v>FDP</v>
      </c>
      <c r="G128" s="208" t="str">
        <f t="shared" ref="G128:G134" si="52">$G$127</f>
        <v>FDP</v>
      </c>
      <c r="H128" s="44" t="str">
        <f>$F$120</f>
        <v>CVP</v>
      </c>
      <c r="I128" s="106" t="s">
        <v>1097</v>
      </c>
      <c r="K128" s="209">
        <v>1971</v>
      </c>
      <c r="L128" s="205">
        <v>0</v>
      </c>
      <c r="M128" s="205">
        <v>2</v>
      </c>
      <c r="N128" s="205">
        <v>2</v>
      </c>
      <c r="O128" s="205">
        <v>0</v>
      </c>
      <c r="P128" s="205">
        <v>2</v>
      </c>
      <c r="Q128" s="205">
        <v>1</v>
      </c>
      <c r="R128" s="205">
        <f t="shared" si="44"/>
        <v>7</v>
      </c>
    </row>
    <row r="129" spans="1:18" ht="15">
      <c r="A129" s="49">
        <v>1972</v>
      </c>
      <c r="B129" s="216" t="str">
        <f t="shared" si="51"/>
        <v>SPS</v>
      </c>
      <c r="C129" s="216" t="str">
        <f t="shared" si="48"/>
        <v>SPS</v>
      </c>
      <c r="D129" s="44" t="str">
        <f>Wichtige_daten!$C$86</f>
        <v>CVP</v>
      </c>
      <c r="E129" s="214" t="str">
        <f t="shared" si="50"/>
        <v>SVP</v>
      </c>
      <c r="F129" s="207" t="str">
        <f>$E$124</f>
        <v>FDP</v>
      </c>
      <c r="G129" s="208" t="str">
        <f t="shared" si="52"/>
        <v>FDP</v>
      </c>
      <c r="H129" s="44" t="str">
        <f>$F$120</f>
        <v>CVP</v>
      </c>
      <c r="I129" s="106" t="s">
        <v>1097</v>
      </c>
      <c r="K129" s="209">
        <v>1972</v>
      </c>
      <c r="L129" s="205">
        <v>0</v>
      </c>
      <c r="M129" s="205">
        <v>2</v>
      </c>
      <c r="N129" s="205">
        <v>2</v>
      </c>
      <c r="O129" s="205">
        <v>0</v>
      </c>
      <c r="P129" s="205">
        <v>2</v>
      </c>
      <c r="Q129" s="205">
        <v>1</v>
      </c>
      <c r="R129" s="205">
        <f t="shared" si="44"/>
        <v>7</v>
      </c>
    </row>
    <row r="130" spans="1:18" ht="15">
      <c r="A130" s="49">
        <v>1973</v>
      </c>
      <c r="B130" s="216" t="str">
        <f t="shared" si="51"/>
        <v>SPS</v>
      </c>
      <c r="C130" s="216" t="str">
        <f t="shared" si="48"/>
        <v>SPS</v>
      </c>
      <c r="D130" s="44" t="str">
        <f t="shared" ref="D130:D139" si="53">$D$129</f>
        <v>CVP</v>
      </c>
      <c r="E130" s="214" t="str">
        <f t="shared" si="50"/>
        <v>SVP</v>
      </c>
      <c r="F130" s="208" t="str">
        <f>$E$124</f>
        <v>FDP</v>
      </c>
      <c r="G130" s="208" t="str">
        <f t="shared" si="52"/>
        <v>FDP</v>
      </c>
      <c r="H130" s="210" t="str">
        <f>$F$120</f>
        <v>CVP</v>
      </c>
      <c r="I130" s="106" t="s">
        <v>1097</v>
      </c>
      <c r="K130" s="209">
        <v>1973</v>
      </c>
      <c r="L130" s="205">
        <v>0</v>
      </c>
      <c r="M130" s="205">
        <v>2</v>
      </c>
      <c r="N130" s="205">
        <v>2</v>
      </c>
      <c r="O130" s="205">
        <v>0</v>
      </c>
      <c r="P130" s="205">
        <v>2</v>
      </c>
      <c r="Q130" s="205">
        <v>1</v>
      </c>
      <c r="R130" s="205">
        <f>SUM(L130:Q130)</f>
        <v>7</v>
      </c>
    </row>
    <row r="131" spans="1:18" ht="15">
      <c r="A131" s="49">
        <v>1974</v>
      </c>
      <c r="B131" s="216" t="str">
        <f t="shared" si="51"/>
        <v>SPS</v>
      </c>
      <c r="C131" s="44" t="str">
        <f>Wichtige_daten!$C$88</f>
        <v>CVP</v>
      </c>
      <c r="D131" s="44" t="str">
        <f t="shared" si="53"/>
        <v>CVP</v>
      </c>
      <c r="E131" s="214" t="str">
        <f t="shared" si="50"/>
        <v>SVP</v>
      </c>
      <c r="F131" s="208" t="str">
        <f>Wichtige_daten!$C$89</f>
        <v>FDP</v>
      </c>
      <c r="G131" s="207" t="str">
        <f t="shared" si="52"/>
        <v>FDP</v>
      </c>
      <c r="H131" s="216" t="str">
        <f>Wichtige_daten!$C$87</f>
        <v>SPS</v>
      </c>
      <c r="I131" s="106" t="s">
        <v>1097</v>
      </c>
      <c r="K131" s="209">
        <v>1974</v>
      </c>
      <c r="L131" s="205">
        <v>0</v>
      </c>
      <c r="M131" s="205">
        <v>2</v>
      </c>
      <c r="N131" s="205">
        <v>2</v>
      </c>
      <c r="O131" s="205">
        <v>0</v>
      </c>
      <c r="P131" s="205">
        <v>2</v>
      </c>
      <c r="Q131" s="205">
        <v>1</v>
      </c>
      <c r="R131" s="205">
        <f t="shared" ref="R131:R153" si="54">SUM(L131:Q131)</f>
        <v>7</v>
      </c>
    </row>
    <row r="132" spans="1:18" ht="15">
      <c r="A132" s="49">
        <v>1975</v>
      </c>
      <c r="B132" s="217" t="str">
        <f t="shared" si="51"/>
        <v>SPS</v>
      </c>
      <c r="C132" s="44" t="str">
        <f t="shared" ref="C132:C139" si="55">$C$131</f>
        <v>CVP</v>
      </c>
      <c r="D132" s="44" t="str">
        <f t="shared" si="53"/>
        <v>CVP</v>
      </c>
      <c r="E132" s="214" t="str">
        <f t="shared" si="50"/>
        <v>SVP</v>
      </c>
      <c r="F132" s="208" t="str">
        <f>$F$131</f>
        <v>FDP</v>
      </c>
      <c r="G132" s="208" t="str">
        <f t="shared" si="52"/>
        <v>FDP</v>
      </c>
      <c r="H132" s="216" t="str">
        <f>$H$131</f>
        <v>SPS</v>
      </c>
      <c r="I132" s="106" t="s">
        <v>1097</v>
      </c>
      <c r="K132" s="209">
        <v>1975</v>
      </c>
      <c r="L132" s="205">
        <v>0</v>
      </c>
      <c r="M132" s="205">
        <v>2</v>
      </c>
      <c r="N132" s="205">
        <v>2</v>
      </c>
      <c r="O132" s="205">
        <v>0</v>
      </c>
      <c r="P132" s="205">
        <v>2</v>
      </c>
      <c r="Q132" s="205">
        <v>1</v>
      </c>
      <c r="R132" s="205">
        <f t="shared" si="54"/>
        <v>7</v>
      </c>
    </row>
    <row r="133" spans="1:18" ht="15">
      <c r="A133" s="49">
        <v>1976</v>
      </c>
      <c r="B133" s="216" t="str">
        <f t="shared" si="51"/>
        <v>SPS</v>
      </c>
      <c r="C133" s="44" t="str">
        <f t="shared" si="55"/>
        <v>CVP</v>
      </c>
      <c r="D133" s="44" t="str">
        <f t="shared" si="53"/>
        <v>CVP</v>
      </c>
      <c r="E133" s="215" t="str">
        <f t="shared" si="50"/>
        <v>SVP</v>
      </c>
      <c r="F133" s="208" t="str">
        <f>$F$131</f>
        <v>FDP</v>
      </c>
      <c r="G133" s="208" t="str">
        <f t="shared" si="52"/>
        <v>FDP</v>
      </c>
      <c r="H133" s="216" t="str">
        <f>$H$131</f>
        <v>SPS</v>
      </c>
      <c r="I133" s="106" t="s">
        <v>1097</v>
      </c>
      <c r="K133" s="209">
        <v>1976</v>
      </c>
      <c r="L133" s="205">
        <v>0</v>
      </c>
      <c r="M133" s="205">
        <v>2</v>
      </c>
      <c r="N133" s="205">
        <v>2</v>
      </c>
      <c r="O133" s="205">
        <v>0</v>
      </c>
      <c r="P133" s="205">
        <v>2</v>
      </c>
      <c r="Q133" s="205">
        <v>1</v>
      </c>
      <c r="R133" s="205">
        <f t="shared" si="54"/>
        <v>7</v>
      </c>
    </row>
    <row r="134" spans="1:18" ht="15">
      <c r="A134" s="49">
        <v>1977</v>
      </c>
      <c r="B134" s="216" t="str">
        <f t="shared" si="51"/>
        <v>SPS</v>
      </c>
      <c r="C134" s="44" t="str">
        <f t="shared" si="55"/>
        <v>CVP</v>
      </c>
      <c r="D134" s="210" t="str">
        <f t="shared" si="53"/>
        <v>CVP</v>
      </c>
      <c r="E134" s="214" t="str">
        <f t="shared" si="50"/>
        <v>SVP</v>
      </c>
      <c r="F134" s="208" t="str">
        <f>$F$131</f>
        <v>FDP</v>
      </c>
      <c r="G134" s="208" t="str">
        <f t="shared" si="52"/>
        <v>FDP</v>
      </c>
      <c r="H134" s="216" t="str">
        <f>$H$131</f>
        <v>SPS</v>
      </c>
      <c r="I134" s="106" t="s">
        <v>1097</v>
      </c>
      <c r="K134" s="209">
        <v>1977</v>
      </c>
      <c r="L134" s="205">
        <v>0</v>
      </c>
      <c r="M134" s="205">
        <v>2</v>
      </c>
      <c r="N134" s="205">
        <v>2</v>
      </c>
      <c r="O134" s="205">
        <v>0</v>
      </c>
      <c r="P134" s="205">
        <v>2</v>
      </c>
      <c r="Q134" s="205">
        <v>1</v>
      </c>
      <c r="R134" s="205">
        <f t="shared" si="54"/>
        <v>7</v>
      </c>
    </row>
    <row r="135" spans="1:18" ht="15">
      <c r="A135" s="49">
        <v>1978</v>
      </c>
      <c r="B135" s="216" t="str">
        <f>Wichtige_daten!$C$91</f>
        <v>SPS</v>
      </c>
      <c r="C135" s="44" t="str">
        <f t="shared" si="55"/>
        <v>CVP</v>
      </c>
      <c r="D135" s="44" t="str">
        <f t="shared" si="53"/>
        <v>CVP</v>
      </c>
      <c r="E135" s="214" t="str">
        <f t="shared" si="50"/>
        <v>SVP</v>
      </c>
      <c r="F135" s="208" t="str">
        <f>$F$131</f>
        <v>FDP</v>
      </c>
      <c r="G135" s="208" t="str">
        <f>Wichtige_daten!$C$90</f>
        <v>FDP</v>
      </c>
      <c r="H135" s="217" t="str">
        <f>$H$131</f>
        <v>SPS</v>
      </c>
      <c r="I135" s="106" t="s">
        <v>1097</v>
      </c>
      <c r="K135" s="209">
        <v>1978</v>
      </c>
      <c r="L135" s="205">
        <v>0</v>
      </c>
      <c r="M135" s="205">
        <v>2</v>
      </c>
      <c r="N135" s="205">
        <v>2</v>
      </c>
      <c r="O135" s="205">
        <v>0</v>
      </c>
      <c r="P135" s="205">
        <v>2</v>
      </c>
      <c r="Q135" s="205">
        <v>1</v>
      </c>
      <c r="R135" s="205">
        <f t="shared" si="54"/>
        <v>7</v>
      </c>
    </row>
    <row r="136" spans="1:18" ht="15">
      <c r="A136" s="49">
        <v>1979</v>
      </c>
      <c r="B136" s="216" t="str">
        <f t="shared" ref="B136:B144" si="56">$B$135</f>
        <v>SPS</v>
      </c>
      <c r="C136" s="210" t="str">
        <f t="shared" si="55"/>
        <v>CVP</v>
      </c>
      <c r="D136" s="44" t="str">
        <f t="shared" si="53"/>
        <v>CVP</v>
      </c>
      <c r="E136" s="214" t="str">
        <f t="shared" si="50"/>
        <v>SVP</v>
      </c>
      <c r="F136" s="208" t="str">
        <f>$F$131</f>
        <v>FDP</v>
      </c>
      <c r="G136" s="208" t="str">
        <f>$G$135</f>
        <v>FDP</v>
      </c>
      <c r="H136" s="216" t="str">
        <f>$H$131</f>
        <v>SPS</v>
      </c>
      <c r="I136" s="106" t="s">
        <v>1097</v>
      </c>
      <c r="K136" s="209">
        <v>1979</v>
      </c>
      <c r="L136" s="205">
        <v>0</v>
      </c>
      <c r="M136" s="205">
        <v>2</v>
      </c>
      <c r="N136" s="205">
        <v>2</v>
      </c>
      <c r="O136" s="205">
        <v>0</v>
      </c>
      <c r="P136" s="205">
        <v>2</v>
      </c>
      <c r="Q136" s="205">
        <v>1</v>
      </c>
      <c r="R136" s="205">
        <f t="shared" si="54"/>
        <v>7</v>
      </c>
    </row>
    <row r="137" spans="1:18" ht="15">
      <c r="A137" s="49">
        <v>1980</v>
      </c>
      <c r="B137" s="216" t="str">
        <f t="shared" si="56"/>
        <v>SPS</v>
      </c>
      <c r="C137" s="44" t="str">
        <f t="shared" si="55"/>
        <v>CVP</v>
      </c>
      <c r="D137" s="44" t="str">
        <f t="shared" si="53"/>
        <v>CVP</v>
      </c>
      <c r="E137" s="207" t="str">
        <f>$F$131</f>
        <v>FDP</v>
      </c>
      <c r="F137" s="216" t="str">
        <f>$H$131</f>
        <v>SPS</v>
      </c>
      <c r="G137" s="208" t="str">
        <f>$G$135</f>
        <v>FDP</v>
      </c>
      <c r="H137" s="214" t="str">
        <f>Wichtige_daten!$C$92</f>
        <v>SVP</v>
      </c>
      <c r="I137" s="106" t="s">
        <v>1097</v>
      </c>
      <c r="K137" s="209">
        <v>1980</v>
      </c>
      <c r="L137" s="205">
        <v>0</v>
      </c>
      <c r="M137" s="205">
        <v>2</v>
      </c>
      <c r="N137" s="205">
        <v>2</v>
      </c>
      <c r="O137" s="205">
        <v>0</v>
      </c>
      <c r="P137" s="205">
        <v>2</v>
      </c>
      <c r="Q137" s="205">
        <v>1</v>
      </c>
      <c r="R137" s="205">
        <f t="shared" si="54"/>
        <v>7</v>
      </c>
    </row>
    <row r="138" spans="1:18" ht="15">
      <c r="A138" s="49">
        <v>1981</v>
      </c>
      <c r="B138" s="216" t="str">
        <f t="shared" si="56"/>
        <v>SPS</v>
      </c>
      <c r="C138" s="44" t="str">
        <f t="shared" si="55"/>
        <v>CVP</v>
      </c>
      <c r="D138" s="210" t="str">
        <f t="shared" si="53"/>
        <v>CVP</v>
      </c>
      <c r="E138" s="208" t="str">
        <f>$F$131</f>
        <v>FDP</v>
      </c>
      <c r="F138" s="216" t="str">
        <f>$H$131</f>
        <v>SPS</v>
      </c>
      <c r="G138" s="208" t="str">
        <f>$G$135</f>
        <v>FDP</v>
      </c>
      <c r="H138" s="214" t="str">
        <f t="shared" ref="H138:H144" si="57">$H$137</f>
        <v>SVP</v>
      </c>
      <c r="I138" s="106" t="s">
        <v>1097</v>
      </c>
      <c r="K138" s="209">
        <v>1981</v>
      </c>
      <c r="L138" s="205">
        <v>0</v>
      </c>
      <c r="M138" s="205">
        <v>2</v>
      </c>
      <c r="N138" s="205">
        <v>2</v>
      </c>
      <c r="O138" s="205">
        <v>0</v>
      </c>
      <c r="P138" s="205">
        <v>2</v>
      </c>
      <c r="Q138" s="205">
        <v>1</v>
      </c>
      <c r="R138" s="205">
        <f t="shared" si="54"/>
        <v>7</v>
      </c>
    </row>
    <row r="139" spans="1:18" ht="15">
      <c r="A139" s="49">
        <v>1982</v>
      </c>
      <c r="B139" s="216" t="str">
        <f t="shared" si="56"/>
        <v>SPS</v>
      </c>
      <c r="C139" s="44" t="str">
        <f t="shared" si="55"/>
        <v>CVP</v>
      </c>
      <c r="D139" s="44" t="str">
        <f t="shared" si="53"/>
        <v>CVP</v>
      </c>
      <c r="E139" s="208" t="str">
        <f>$F$131</f>
        <v>FDP</v>
      </c>
      <c r="F139" s="216" t="str">
        <f>$H$131</f>
        <v>SPS</v>
      </c>
      <c r="G139" s="207" t="str">
        <f>$G$135</f>
        <v>FDP</v>
      </c>
      <c r="H139" s="214" t="str">
        <f t="shared" si="57"/>
        <v>SVP</v>
      </c>
      <c r="I139" s="106" t="s">
        <v>1097</v>
      </c>
      <c r="K139" s="209">
        <v>1982</v>
      </c>
      <c r="L139" s="205">
        <v>0</v>
      </c>
      <c r="M139" s="205">
        <v>2</v>
      </c>
      <c r="N139" s="205">
        <v>2</v>
      </c>
      <c r="O139" s="205">
        <v>0</v>
      </c>
      <c r="P139" s="205">
        <v>2</v>
      </c>
      <c r="Q139" s="205">
        <v>1</v>
      </c>
      <c r="R139" s="205">
        <f t="shared" si="54"/>
        <v>7</v>
      </c>
    </row>
    <row r="140" spans="1:18" ht="15">
      <c r="A140" s="49">
        <v>1983</v>
      </c>
      <c r="B140" s="217" t="str">
        <f t="shared" si="56"/>
        <v>SPS</v>
      </c>
      <c r="C140" s="44" t="str">
        <f>Wichtige_daten!$C$93</f>
        <v>CVP</v>
      </c>
      <c r="D140" s="208" t="str">
        <f>Wichtige_daten!$C$94</f>
        <v>FDP</v>
      </c>
      <c r="E140" s="208" t="str">
        <f>$F$131</f>
        <v>FDP</v>
      </c>
      <c r="F140" s="216" t="str">
        <f>$H$131</f>
        <v>SPS</v>
      </c>
      <c r="G140" s="44" t="str">
        <f>$D$129</f>
        <v>CVP</v>
      </c>
      <c r="H140" s="214" t="str">
        <f t="shared" si="57"/>
        <v>SVP</v>
      </c>
      <c r="I140" s="106" t="s">
        <v>1097</v>
      </c>
      <c r="K140" s="209">
        <v>1983</v>
      </c>
      <c r="L140" s="205">
        <v>0</v>
      </c>
      <c r="M140" s="205">
        <v>2</v>
      </c>
      <c r="N140" s="205">
        <v>2</v>
      </c>
      <c r="O140" s="205">
        <v>0</v>
      </c>
      <c r="P140" s="205">
        <v>2</v>
      </c>
      <c r="Q140" s="205">
        <v>1</v>
      </c>
      <c r="R140" s="205">
        <f t="shared" si="54"/>
        <v>7</v>
      </c>
    </row>
    <row r="141" spans="1:18" ht="15">
      <c r="A141" s="49">
        <v>1984</v>
      </c>
      <c r="B141" s="216" t="str">
        <f t="shared" si="56"/>
        <v>SPS</v>
      </c>
      <c r="C141" s="44" t="str">
        <f>$C$140</f>
        <v>CVP</v>
      </c>
      <c r="D141" s="208" t="str">
        <f>$D$140</f>
        <v>FDP</v>
      </c>
      <c r="E141" s="208" t="str">
        <f>Wichtige_daten!$C$96</f>
        <v>FDP</v>
      </c>
      <c r="F141" s="216" t="str">
        <f>Wichtige_daten!$C$95</f>
        <v>SPS</v>
      </c>
      <c r="G141" s="44" t="str">
        <f>$D$129</f>
        <v>CVP</v>
      </c>
      <c r="H141" s="215" t="str">
        <f t="shared" si="57"/>
        <v>SVP</v>
      </c>
      <c r="I141" s="106" t="s">
        <v>1097</v>
      </c>
      <c r="K141" s="209">
        <v>1984</v>
      </c>
      <c r="L141" s="205">
        <v>0</v>
      </c>
      <c r="M141" s="205">
        <v>2</v>
      </c>
      <c r="N141" s="205">
        <v>2</v>
      </c>
      <c r="O141" s="205">
        <v>0</v>
      </c>
      <c r="P141" s="205">
        <v>2</v>
      </c>
      <c r="Q141" s="205">
        <v>1</v>
      </c>
      <c r="R141" s="205">
        <f t="shared" si="54"/>
        <v>7</v>
      </c>
    </row>
    <row r="142" spans="1:18" ht="15">
      <c r="A142" s="49">
        <v>1985</v>
      </c>
      <c r="B142" s="216" t="str">
        <f t="shared" si="56"/>
        <v>SPS</v>
      </c>
      <c r="C142" s="44" t="str">
        <f>$C$140</f>
        <v>CVP</v>
      </c>
      <c r="D142" s="208" t="str">
        <f>Wichtige_daten!$C$97</f>
        <v>FDP</v>
      </c>
      <c r="E142" s="208" t="str">
        <f>$E$141</f>
        <v>FDP</v>
      </c>
      <c r="F142" s="216" t="str">
        <f t="shared" ref="F142:F152" si="58">$F$141</f>
        <v>SPS</v>
      </c>
      <c r="G142" s="210" t="str">
        <f>$D$129</f>
        <v>CVP</v>
      </c>
      <c r="H142" s="214" t="str">
        <f t="shared" si="57"/>
        <v>SVP</v>
      </c>
      <c r="I142" s="106" t="s">
        <v>1097</v>
      </c>
      <c r="K142" s="209">
        <v>1985</v>
      </c>
      <c r="L142" s="205">
        <v>0</v>
      </c>
      <c r="M142" s="205">
        <v>2</v>
      </c>
      <c r="N142" s="205">
        <v>2</v>
      </c>
      <c r="O142" s="205">
        <v>0</v>
      </c>
      <c r="P142" s="205">
        <v>2</v>
      </c>
      <c r="Q142" s="205">
        <v>1</v>
      </c>
      <c r="R142" s="205">
        <f t="shared" si="54"/>
        <v>7</v>
      </c>
    </row>
    <row r="143" spans="1:18" ht="15">
      <c r="A143" s="49">
        <v>1986</v>
      </c>
      <c r="B143" s="216" t="str">
        <f t="shared" si="56"/>
        <v>SPS</v>
      </c>
      <c r="C143" s="210" t="str">
        <f>$C$140</f>
        <v>CVP</v>
      </c>
      <c r="D143" s="208" t="str">
        <f>$D$142</f>
        <v>FDP</v>
      </c>
      <c r="E143" s="208" t="str">
        <f>$E$141</f>
        <v>FDP</v>
      </c>
      <c r="F143" s="216" t="str">
        <f t="shared" si="58"/>
        <v>SPS</v>
      </c>
      <c r="G143" s="44" t="str">
        <f>$D$129</f>
        <v>CVP</v>
      </c>
      <c r="H143" s="214" t="str">
        <f t="shared" si="57"/>
        <v>SVP</v>
      </c>
      <c r="I143" s="106" t="s">
        <v>1097</v>
      </c>
      <c r="K143" s="209">
        <v>1986</v>
      </c>
      <c r="L143" s="205">
        <v>0</v>
      </c>
      <c r="M143" s="205">
        <v>2</v>
      </c>
      <c r="N143" s="205">
        <v>2</v>
      </c>
      <c r="O143" s="205">
        <v>0</v>
      </c>
      <c r="P143" s="205">
        <v>2</v>
      </c>
      <c r="Q143" s="205">
        <v>1</v>
      </c>
      <c r="R143" s="205">
        <f t="shared" si="54"/>
        <v>7</v>
      </c>
    </row>
    <row r="144" spans="1:18" ht="15">
      <c r="A144" s="49">
        <v>1987</v>
      </c>
      <c r="B144" s="217" t="str">
        <f t="shared" si="56"/>
        <v>SPS</v>
      </c>
      <c r="C144" s="44" t="str">
        <f>Wichtige_daten!$C$99</f>
        <v>CVP</v>
      </c>
      <c r="D144" s="208" t="str">
        <f>$D$142</f>
        <v>FDP</v>
      </c>
      <c r="E144" s="44" t="str">
        <f>$D$146</f>
        <v>CVP</v>
      </c>
      <c r="F144" s="216" t="str">
        <f t="shared" si="58"/>
        <v>SPS</v>
      </c>
      <c r="G144" s="208" t="str">
        <f t="shared" ref="G144:G155" si="59">$E$141</f>
        <v>FDP</v>
      </c>
      <c r="H144" s="214" t="str">
        <f t="shared" si="57"/>
        <v>SVP</v>
      </c>
      <c r="I144" s="106" t="s">
        <v>1097</v>
      </c>
      <c r="K144" s="209">
        <v>1987</v>
      </c>
      <c r="L144" s="205">
        <v>0</v>
      </c>
      <c r="M144" s="205">
        <v>2</v>
      </c>
      <c r="N144" s="205">
        <v>2</v>
      </c>
      <c r="O144" s="205">
        <v>0</v>
      </c>
      <c r="P144" s="205">
        <v>2</v>
      </c>
      <c r="Q144" s="205">
        <v>1</v>
      </c>
      <c r="R144" s="205">
        <f t="shared" si="54"/>
        <v>7</v>
      </c>
    </row>
    <row r="145" spans="1:18" ht="15">
      <c r="A145" s="49">
        <v>1988</v>
      </c>
      <c r="B145" s="216" t="str">
        <f>Wichtige_daten!$C$100</f>
        <v>SPS</v>
      </c>
      <c r="C145" s="44" t="str">
        <f t="shared" ref="C145:C150" si="60">$C$144</f>
        <v>CVP</v>
      </c>
      <c r="D145" s="208" t="str">
        <f>$D$142</f>
        <v>FDP</v>
      </c>
      <c r="E145" s="44" t="str">
        <f>$D$146</f>
        <v>CVP</v>
      </c>
      <c r="F145" s="217" t="str">
        <f t="shared" si="58"/>
        <v>SPS</v>
      </c>
      <c r="G145" s="208" t="str">
        <f t="shared" si="59"/>
        <v>FDP</v>
      </c>
      <c r="H145" s="214" t="str">
        <f>Wichtige_daten!$C$101</f>
        <v>SVP</v>
      </c>
      <c r="I145" s="106" t="s">
        <v>1097</v>
      </c>
      <c r="K145" s="209">
        <v>1988</v>
      </c>
      <c r="L145" s="205">
        <v>0</v>
      </c>
      <c r="M145" s="205">
        <v>2</v>
      </c>
      <c r="N145" s="205">
        <v>2</v>
      </c>
      <c r="O145" s="205">
        <v>0</v>
      </c>
      <c r="P145" s="205">
        <v>2</v>
      </c>
      <c r="Q145" s="205">
        <v>1</v>
      </c>
      <c r="R145" s="205">
        <f t="shared" si="54"/>
        <v>7</v>
      </c>
    </row>
    <row r="146" spans="1:18" ht="15">
      <c r="A146" s="49">
        <v>1989</v>
      </c>
      <c r="B146" s="216" t="str">
        <f>$B$145</f>
        <v>SPS</v>
      </c>
      <c r="C146" s="44" t="str">
        <f t="shared" si="60"/>
        <v>CVP</v>
      </c>
      <c r="D146" s="44" t="str">
        <f>Wichtige_daten!$C$98</f>
        <v>CVP</v>
      </c>
      <c r="E146" s="208" t="str">
        <f>Wichtige_daten!$C$102</f>
        <v>FDP</v>
      </c>
      <c r="F146" s="216" t="str">
        <f t="shared" si="58"/>
        <v>SPS</v>
      </c>
      <c r="G146" s="207" t="str">
        <f t="shared" si="59"/>
        <v>FDP</v>
      </c>
      <c r="H146" s="214" t="str">
        <f t="shared" ref="H146:H152" si="61">$H$145</f>
        <v>SVP</v>
      </c>
      <c r="I146" s="106" t="s">
        <v>1097</v>
      </c>
      <c r="K146" s="209">
        <v>1989</v>
      </c>
      <c r="L146" s="205">
        <v>0</v>
      </c>
      <c r="M146" s="205">
        <v>2</v>
      </c>
      <c r="N146" s="205">
        <v>2</v>
      </c>
      <c r="O146" s="205">
        <v>0</v>
      </c>
      <c r="P146" s="205">
        <v>2</v>
      </c>
      <c r="Q146" s="205">
        <v>1</v>
      </c>
      <c r="R146" s="205">
        <f t="shared" si="54"/>
        <v>7</v>
      </c>
    </row>
    <row r="147" spans="1:18" ht="15">
      <c r="A147" s="49">
        <v>1990</v>
      </c>
      <c r="B147" s="216" t="str">
        <f>$B$145</f>
        <v>SPS</v>
      </c>
      <c r="C147" s="44" t="str">
        <f t="shared" si="60"/>
        <v>CVP</v>
      </c>
      <c r="D147" s="210" t="str">
        <f t="shared" ref="D147:D156" si="62">$D$146</f>
        <v>CVP</v>
      </c>
      <c r="E147" s="208" t="str">
        <f t="shared" ref="E147:E152" si="63">$E$146</f>
        <v>FDP</v>
      </c>
      <c r="F147" s="216" t="str">
        <f t="shared" si="58"/>
        <v>SPS</v>
      </c>
      <c r="G147" s="208" t="str">
        <f t="shared" si="59"/>
        <v>FDP</v>
      </c>
      <c r="H147" s="214" t="str">
        <f t="shared" si="61"/>
        <v>SVP</v>
      </c>
      <c r="I147" s="106" t="s">
        <v>1097</v>
      </c>
      <c r="K147" s="209">
        <v>1990</v>
      </c>
      <c r="L147" s="205">
        <v>0</v>
      </c>
      <c r="M147" s="205">
        <v>2</v>
      </c>
      <c r="N147" s="205">
        <v>2</v>
      </c>
      <c r="O147" s="205">
        <v>0</v>
      </c>
      <c r="P147" s="205">
        <v>2</v>
      </c>
      <c r="Q147" s="205">
        <v>1</v>
      </c>
      <c r="R147" s="205">
        <f t="shared" si="54"/>
        <v>7</v>
      </c>
    </row>
    <row r="148" spans="1:18" ht="15">
      <c r="A148" s="49">
        <v>1991</v>
      </c>
      <c r="B148" s="216" t="str">
        <f>$B$145</f>
        <v>SPS</v>
      </c>
      <c r="C148" s="210" t="str">
        <f t="shared" si="60"/>
        <v>CVP</v>
      </c>
      <c r="D148" s="44" t="str">
        <f t="shared" si="62"/>
        <v>CVP</v>
      </c>
      <c r="E148" s="208" t="str">
        <f t="shared" si="63"/>
        <v>FDP</v>
      </c>
      <c r="F148" s="216" t="str">
        <f t="shared" si="58"/>
        <v>SPS</v>
      </c>
      <c r="G148" s="208" t="str">
        <f t="shared" si="59"/>
        <v>FDP</v>
      </c>
      <c r="H148" s="214" t="str">
        <f t="shared" si="61"/>
        <v>SVP</v>
      </c>
      <c r="I148" s="106" t="s">
        <v>1097</v>
      </c>
      <c r="K148" s="209">
        <v>1991</v>
      </c>
      <c r="L148" s="205">
        <v>0</v>
      </c>
      <c r="M148" s="205">
        <v>2</v>
      </c>
      <c r="N148" s="205">
        <v>2</v>
      </c>
      <c r="O148" s="205">
        <v>0</v>
      </c>
      <c r="P148" s="205">
        <v>2</v>
      </c>
      <c r="Q148" s="205">
        <v>1</v>
      </c>
      <c r="R148" s="205">
        <f t="shared" si="54"/>
        <v>7</v>
      </c>
    </row>
    <row r="149" spans="1:18" ht="15">
      <c r="A149" s="49">
        <v>1992</v>
      </c>
      <c r="B149" s="216" t="str">
        <f>$B$145</f>
        <v>SPS</v>
      </c>
      <c r="C149" s="44" t="str">
        <f t="shared" si="60"/>
        <v>CVP</v>
      </c>
      <c r="D149" s="44" t="str">
        <f t="shared" si="62"/>
        <v>CVP</v>
      </c>
      <c r="E149" s="208" t="str">
        <f t="shared" si="63"/>
        <v>FDP</v>
      </c>
      <c r="F149" s="216" t="str">
        <f t="shared" si="58"/>
        <v>SPS</v>
      </c>
      <c r="G149" s="208" t="str">
        <f t="shared" si="59"/>
        <v>FDP</v>
      </c>
      <c r="H149" s="214" t="str">
        <f t="shared" si="61"/>
        <v>SVP</v>
      </c>
      <c r="I149" s="106" t="s">
        <v>1097</v>
      </c>
      <c r="K149" s="209">
        <v>1992</v>
      </c>
      <c r="L149" s="205">
        <v>0</v>
      </c>
      <c r="M149" s="205">
        <v>2</v>
      </c>
      <c r="N149" s="205">
        <v>2</v>
      </c>
      <c r="O149" s="205">
        <v>0</v>
      </c>
      <c r="P149" s="205">
        <v>2</v>
      </c>
      <c r="Q149" s="205">
        <v>1</v>
      </c>
      <c r="R149" s="205">
        <f t="shared" si="54"/>
        <v>7</v>
      </c>
    </row>
    <row r="150" spans="1:18" ht="15">
      <c r="A150" s="49">
        <v>1993</v>
      </c>
      <c r="B150" s="216" t="str">
        <f>$B$145</f>
        <v>SPS</v>
      </c>
      <c r="C150" s="44" t="str">
        <f t="shared" si="60"/>
        <v>CVP</v>
      </c>
      <c r="D150" s="44" t="str">
        <f t="shared" si="62"/>
        <v>CVP</v>
      </c>
      <c r="E150" s="208" t="str">
        <f t="shared" si="63"/>
        <v>FDP</v>
      </c>
      <c r="F150" s="216" t="str">
        <f t="shared" si="58"/>
        <v>SPS</v>
      </c>
      <c r="G150" s="208" t="str">
        <f t="shared" si="59"/>
        <v>FDP</v>
      </c>
      <c r="H150" s="214" t="str">
        <f t="shared" si="61"/>
        <v>SVP</v>
      </c>
      <c r="I150" s="106" t="s">
        <v>1097</v>
      </c>
      <c r="K150" s="209">
        <v>1993</v>
      </c>
      <c r="L150" s="205">
        <v>0</v>
      </c>
      <c r="M150" s="205">
        <v>2</v>
      </c>
      <c r="N150" s="205">
        <v>2</v>
      </c>
      <c r="O150" s="205">
        <v>0</v>
      </c>
      <c r="P150" s="205">
        <v>2</v>
      </c>
      <c r="Q150" s="205">
        <v>1</v>
      </c>
      <c r="R150" s="205">
        <f t="shared" si="54"/>
        <v>7</v>
      </c>
    </row>
    <row r="151" spans="1:18" ht="15">
      <c r="A151" s="49">
        <v>1994</v>
      </c>
      <c r="B151" s="44" t="str">
        <f>Wichtige_daten!$C$99</f>
        <v>CVP</v>
      </c>
      <c r="C151" s="216" t="str">
        <f>Wichtige_daten!$C$103</f>
        <v>SPS</v>
      </c>
      <c r="D151" s="44" t="str">
        <f t="shared" si="62"/>
        <v>CVP</v>
      </c>
      <c r="E151" s="208" t="str">
        <f t="shared" si="63"/>
        <v>FDP</v>
      </c>
      <c r="F151" s="216" t="str">
        <f t="shared" si="58"/>
        <v>SPS</v>
      </c>
      <c r="G151" s="208" t="str">
        <f t="shared" si="59"/>
        <v>FDP</v>
      </c>
      <c r="H151" s="214" t="str">
        <f t="shared" si="61"/>
        <v>SVP</v>
      </c>
      <c r="I151" s="106" t="s">
        <v>1097</v>
      </c>
      <c r="K151" s="209">
        <v>1994</v>
      </c>
      <c r="L151" s="205">
        <v>0</v>
      </c>
      <c r="M151" s="205">
        <v>2</v>
      </c>
      <c r="N151" s="205">
        <v>2</v>
      </c>
      <c r="O151" s="205">
        <v>0</v>
      </c>
      <c r="P151" s="205">
        <v>2</v>
      </c>
      <c r="Q151" s="205">
        <v>1</v>
      </c>
      <c r="R151" s="205">
        <f t="shared" si="54"/>
        <v>7</v>
      </c>
    </row>
    <row r="152" spans="1:18" ht="15">
      <c r="A152" s="49">
        <v>1995</v>
      </c>
      <c r="B152" s="44" t="str">
        <f>$B$151</f>
        <v>CVP</v>
      </c>
      <c r="C152" s="216" t="str">
        <f t="shared" ref="C152:C159" si="64">$C$151</f>
        <v>SPS</v>
      </c>
      <c r="D152" s="44" t="str">
        <f t="shared" si="62"/>
        <v>CVP</v>
      </c>
      <c r="E152" s="208" t="str">
        <f t="shared" si="63"/>
        <v>FDP</v>
      </c>
      <c r="F152" s="216" t="str">
        <f t="shared" si="58"/>
        <v>SPS</v>
      </c>
      <c r="G152" s="208" t="str">
        <f t="shared" si="59"/>
        <v>FDP</v>
      </c>
      <c r="H152" s="214" t="str">
        <f t="shared" si="61"/>
        <v>SVP</v>
      </c>
      <c r="I152" s="106" t="s">
        <v>1097</v>
      </c>
      <c r="K152" s="209">
        <v>1995</v>
      </c>
      <c r="L152" s="205">
        <v>0</v>
      </c>
      <c r="M152" s="205">
        <v>2</v>
      </c>
      <c r="N152" s="205">
        <v>2</v>
      </c>
      <c r="O152" s="205">
        <v>0</v>
      </c>
      <c r="P152" s="205">
        <v>2</v>
      </c>
      <c r="Q152" s="205">
        <v>1</v>
      </c>
      <c r="R152" s="205">
        <f t="shared" si="54"/>
        <v>7</v>
      </c>
    </row>
    <row r="153" spans="1:18" ht="15">
      <c r="A153" s="49">
        <v>1996</v>
      </c>
      <c r="B153" s="44" t="str">
        <f>$B$151</f>
        <v>CVP</v>
      </c>
      <c r="C153" s="216" t="str">
        <f t="shared" si="64"/>
        <v>SPS</v>
      </c>
      <c r="D153" s="44" t="str">
        <f t="shared" si="62"/>
        <v>CVP</v>
      </c>
      <c r="E153" s="214" t="str">
        <f>$H$148</f>
        <v>SVP</v>
      </c>
      <c r="F153" s="208" t="str">
        <f t="shared" ref="F153:F160" si="65">$E$146</f>
        <v>FDP</v>
      </c>
      <c r="G153" s="208" t="str">
        <f t="shared" si="59"/>
        <v>FDP</v>
      </c>
      <c r="H153" s="216" t="str">
        <f>Wichtige_daten!$C$104</f>
        <v>SPS</v>
      </c>
      <c r="I153" s="106" t="s">
        <v>1097</v>
      </c>
      <c r="K153" s="209">
        <v>1996</v>
      </c>
      <c r="L153" s="205">
        <v>0</v>
      </c>
      <c r="M153" s="205">
        <v>2</v>
      </c>
      <c r="N153" s="205">
        <v>2</v>
      </c>
      <c r="O153" s="205">
        <v>0</v>
      </c>
      <c r="P153" s="205">
        <v>2</v>
      </c>
      <c r="Q153" s="205">
        <v>1</v>
      </c>
      <c r="R153" s="205">
        <f t="shared" si="54"/>
        <v>7</v>
      </c>
    </row>
    <row r="154" spans="1:18" ht="15">
      <c r="A154" s="49">
        <v>1997</v>
      </c>
      <c r="B154" s="44" t="str">
        <f>$B$151</f>
        <v>CVP</v>
      </c>
      <c r="C154" s="216" t="str">
        <f t="shared" si="64"/>
        <v>SPS</v>
      </c>
      <c r="D154" s="44" t="str">
        <f t="shared" si="62"/>
        <v>CVP</v>
      </c>
      <c r="E154" s="214" t="str">
        <f>$H$148</f>
        <v>SVP</v>
      </c>
      <c r="F154" s="208" t="str">
        <f t="shared" si="65"/>
        <v>FDP</v>
      </c>
      <c r="G154" s="208" t="str">
        <f t="shared" si="59"/>
        <v>FDP</v>
      </c>
      <c r="H154" s="216" t="str">
        <f>Wichtige_daten!$C$104</f>
        <v>SPS</v>
      </c>
      <c r="I154" s="106" t="s">
        <v>1097</v>
      </c>
      <c r="K154" s="209">
        <v>1997</v>
      </c>
      <c r="L154" s="205">
        <v>0</v>
      </c>
      <c r="M154" s="205">
        <v>2</v>
      </c>
      <c r="N154" s="205">
        <v>2</v>
      </c>
      <c r="O154" s="205">
        <v>0</v>
      </c>
      <c r="P154" s="205">
        <v>2</v>
      </c>
      <c r="Q154" s="205">
        <v>1</v>
      </c>
      <c r="R154" s="205">
        <f>SUM(L154:Q154)</f>
        <v>7</v>
      </c>
    </row>
    <row r="155" spans="1:18" ht="15">
      <c r="A155" s="49">
        <v>1998</v>
      </c>
      <c r="B155" s="44" t="str">
        <f>$B$151</f>
        <v>CVP</v>
      </c>
      <c r="C155" s="216" t="str">
        <f t="shared" si="64"/>
        <v>SPS</v>
      </c>
      <c r="D155" s="44" t="str">
        <f t="shared" si="62"/>
        <v>CVP</v>
      </c>
      <c r="E155" s="214" t="str">
        <f>$E$154</f>
        <v>SVP</v>
      </c>
      <c r="F155" s="208" t="str">
        <f t="shared" si="65"/>
        <v>FDP</v>
      </c>
      <c r="G155" s="208" t="str">
        <f t="shared" si="59"/>
        <v>FDP</v>
      </c>
      <c r="H155" s="216" t="str">
        <f>$H$154</f>
        <v>SPS</v>
      </c>
      <c r="I155" s="106" t="s">
        <v>1097</v>
      </c>
      <c r="K155" s="209">
        <v>1998</v>
      </c>
      <c r="L155" s="205">
        <v>0</v>
      </c>
      <c r="M155" s="205">
        <v>2</v>
      </c>
      <c r="N155" s="205">
        <v>2</v>
      </c>
      <c r="O155" s="205">
        <v>0</v>
      </c>
      <c r="P155" s="205">
        <v>2</v>
      </c>
      <c r="Q155" s="205">
        <v>1</v>
      </c>
      <c r="R155" s="205">
        <f t="shared" ref="R155:R179" si="66">SUM(L155:Q155)</f>
        <v>7</v>
      </c>
    </row>
    <row r="156" spans="1:18" ht="15">
      <c r="A156" s="49">
        <v>1999</v>
      </c>
      <c r="B156" s="44" t="str">
        <f>$B$151</f>
        <v>CVP</v>
      </c>
      <c r="C156" s="216" t="str">
        <f t="shared" si="64"/>
        <v>SPS</v>
      </c>
      <c r="D156" s="44" t="str">
        <f t="shared" si="62"/>
        <v>CVP</v>
      </c>
      <c r="E156" s="214" t="str">
        <f>$E$154</f>
        <v>SVP</v>
      </c>
      <c r="F156" s="208" t="str">
        <f t="shared" si="65"/>
        <v>FDP</v>
      </c>
      <c r="G156" s="208" t="str">
        <f>Wichtige_daten!$C$105</f>
        <v>FDP</v>
      </c>
      <c r="H156" s="216" t="str">
        <f>$H$154</f>
        <v>SPS</v>
      </c>
      <c r="I156" s="106" t="s">
        <v>1097</v>
      </c>
      <c r="K156" s="209">
        <v>1999</v>
      </c>
      <c r="L156" s="205">
        <v>0</v>
      </c>
      <c r="M156" s="205">
        <v>2</v>
      </c>
      <c r="N156" s="205">
        <v>2</v>
      </c>
      <c r="O156" s="205">
        <v>0</v>
      </c>
      <c r="P156" s="205">
        <v>2</v>
      </c>
      <c r="Q156" s="205">
        <v>1</v>
      </c>
      <c r="R156" s="205">
        <f t="shared" si="66"/>
        <v>7</v>
      </c>
    </row>
    <row r="157" spans="1:18" ht="15">
      <c r="A157" s="49">
        <v>2000</v>
      </c>
      <c r="B157" s="44" t="str">
        <f>Wichtige_daten!$C$107</f>
        <v>CVP</v>
      </c>
      <c r="C157" s="216" t="str">
        <f t="shared" si="64"/>
        <v>SPS</v>
      </c>
      <c r="D157" s="44" t="str">
        <f>Wichtige_daten!$C$106</f>
        <v>CVP</v>
      </c>
      <c r="E157" s="214" t="str">
        <f>$E$154</f>
        <v>SVP</v>
      </c>
      <c r="F157" s="208" t="str">
        <f t="shared" si="65"/>
        <v>FDP</v>
      </c>
      <c r="G157" s="208" t="str">
        <f>$G$156</f>
        <v>FDP</v>
      </c>
      <c r="H157" s="216" t="str">
        <f>$H$154</f>
        <v>SPS</v>
      </c>
      <c r="I157" s="106" t="s">
        <v>1097</v>
      </c>
      <c r="K157" s="209">
        <v>2000</v>
      </c>
      <c r="L157" s="205">
        <v>0</v>
      </c>
      <c r="M157" s="205">
        <v>2</v>
      </c>
      <c r="N157" s="205">
        <v>2</v>
      </c>
      <c r="O157" s="205">
        <v>0</v>
      </c>
      <c r="P157" s="205">
        <v>2</v>
      </c>
      <c r="Q157" s="205">
        <v>1</v>
      </c>
      <c r="R157" s="205">
        <f t="shared" si="66"/>
        <v>7</v>
      </c>
    </row>
    <row r="158" spans="1:18" ht="15">
      <c r="A158" s="49">
        <v>2001</v>
      </c>
      <c r="B158" s="44" t="str">
        <f>$B$157</f>
        <v>CVP</v>
      </c>
      <c r="C158" s="216" t="str">
        <f t="shared" si="64"/>
        <v>SPS</v>
      </c>
      <c r="D158" s="44" t="str">
        <f>$D$157</f>
        <v>CVP</v>
      </c>
      <c r="E158" s="214" t="s">
        <v>261</v>
      </c>
      <c r="F158" s="208" t="str">
        <f t="shared" si="65"/>
        <v>FDP</v>
      </c>
      <c r="G158" s="208" t="str">
        <f>$G$156</f>
        <v>FDP</v>
      </c>
      <c r="H158" s="216" t="str">
        <f t="shared" ref="H158:H167" si="67">$H$153</f>
        <v>SPS</v>
      </c>
      <c r="I158" s="106" t="s">
        <v>1097</v>
      </c>
      <c r="K158" s="209">
        <v>2001</v>
      </c>
      <c r="L158" s="205">
        <v>0</v>
      </c>
      <c r="M158" s="205">
        <v>2</v>
      </c>
      <c r="N158" s="205">
        <v>2</v>
      </c>
      <c r="O158" s="205">
        <v>0</v>
      </c>
      <c r="P158" s="205">
        <v>2</v>
      </c>
      <c r="Q158" s="205">
        <v>1</v>
      </c>
      <c r="R158" s="205">
        <f t="shared" si="66"/>
        <v>7</v>
      </c>
    </row>
    <row r="159" spans="1:18" ht="15">
      <c r="A159" s="49">
        <v>2002</v>
      </c>
      <c r="B159" s="44" t="str">
        <f>$B$157</f>
        <v>CVP</v>
      </c>
      <c r="C159" s="216" t="str">
        <f t="shared" si="64"/>
        <v>SPS</v>
      </c>
      <c r="D159" s="44" t="str">
        <f>$D$157</f>
        <v>CVP</v>
      </c>
      <c r="E159" s="214" t="str">
        <f t="shared" ref="E159:E164" si="68">$E$158</f>
        <v>SVP</v>
      </c>
      <c r="F159" s="208" t="str">
        <f t="shared" si="65"/>
        <v>FDP</v>
      </c>
      <c r="G159" s="208" t="str">
        <f>$G$156</f>
        <v>FDP</v>
      </c>
      <c r="H159" s="216" t="str">
        <f t="shared" si="67"/>
        <v>SPS</v>
      </c>
      <c r="I159" s="106" t="s">
        <v>1097</v>
      </c>
      <c r="K159" s="209">
        <v>2002</v>
      </c>
      <c r="L159" s="205">
        <v>0</v>
      </c>
      <c r="M159" s="205">
        <v>2</v>
      </c>
      <c r="N159" s="205">
        <v>2</v>
      </c>
      <c r="O159" s="205">
        <v>0</v>
      </c>
      <c r="P159" s="205">
        <v>2</v>
      </c>
      <c r="Q159" s="205">
        <v>1</v>
      </c>
      <c r="R159" s="205">
        <f t="shared" si="66"/>
        <v>7</v>
      </c>
    </row>
    <row r="160" spans="1:18" ht="15">
      <c r="A160" s="49">
        <v>2003</v>
      </c>
      <c r="B160" s="216" t="str">
        <f>Wichtige_daten!$C$109</f>
        <v>SPS</v>
      </c>
      <c r="C160" s="208" t="str">
        <f t="shared" ref="C160:C166" si="69">$G$156</f>
        <v>FDP</v>
      </c>
      <c r="D160" s="44" t="str">
        <f>$D$157</f>
        <v>CVP</v>
      </c>
      <c r="E160" s="214" t="str">
        <f t="shared" si="68"/>
        <v>SVP</v>
      </c>
      <c r="F160" s="208" t="str">
        <f t="shared" si="65"/>
        <v>FDP</v>
      </c>
      <c r="G160" s="44" t="str">
        <f>$B$157</f>
        <v>CVP</v>
      </c>
      <c r="H160" s="216" t="str">
        <f t="shared" si="67"/>
        <v>SPS</v>
      </c>
      <c r="I160" s="106" t="s">
        <v>1097</v>
      </c>
      <c r="K160" s="209">
        <v>2003</v>
      </c>
      <c r="L160" s="205">
        <v>0</v>
      </c>
      <c r="M160" s="205">
        <v>2</v>
      </c>
      <c r="N160" s="205">
        <v>2</v>
      </c>
      <c r="O160" s="205">
        <v>0</v>
      </c>
      <c r="P160" s="205">
        <v>2</v>
      </c>
      <c r="Q160" s="205">
        <v>1</v>
      </c>
      <c r="R160" s="205">
        <f t="shared" si="66"/>
        <v>7</v>
      </c>
    </row>
    <row r="161" spans="1:18" ht="15">
      <c r="A161" s="49">
        <v>2004</v>
      </c>
      <c r="B161" s="216" t="str">
        <f t="shared" ref="B161:B168" si="70">$B$160</f>
        <v>SPS</v>
      </c>
      <c r="C161" s="208" t="str">
        <f t="shared" si="69"/>
        <v>FDP</v>
      </c>
      <c r="D161" s="214" t="str">
        <f>Wichtige_daten!$C$110</f>
        <v>SVP</v>
      </c>
      <c r="E161" s="214" t="str">
        <f t="shared" si="68"/>
        <v>SVP</v>
      </c>
      <c r="F161" s="208" t="str">
        <f>Wichtige_daten!$C$111</f>
        <v>FDP</v>
      </c>
      <c r="G161" s="44" t="str">
        <f>$B$157</f>
        <v>CVP</v>
      </c>
      <c r="H161" s="216" t="str">
        <f t="shared" si="67"/>
        <v>SPS</v>
      </c>
      <c r="I161" s="106" t="s">
        <v>1098</v>
      </c>
      <c r="K161" s="209">
        <v>2004</v>
      </c>
      <c r="L161" s="205">
        <v>0</v>
      </c>
      <c r="M161" s="205">
        <v>1</v>
      </c>
      <c r="N161" s="205">
        <v>2</v>
      </c>
      <c r="O161" s="205">
        <v>0</v>
      </c>
      <c r="P161" s="205">
        <v>2</v>
      </c>
      <c r="Q161" s="205">
        <v>2</v>
      </c>
      <c r="R161" s="205">
        <f t="shared" si="66"/>
        <v>7</v>
      </c>
    </row>
    <row r="162" spans="1:18" ht="15">
      <c r="A162" s="49">
        <v>2005</v>
      </c>
      <c r="B162" s="216" t="str">
        <f t="shared" si="70"/>
        <v>SPS</v>
      </c>
      <c r="C162" s="208" t="str">
        <f t="shared" si="69"/>
        <v>FDP</v>
      </c>
      <c r="D162" s="214" t="str">
        <f>$D$161</f>
        <v>SVP</v>
      </c>
      <c r="E162" s="214" t="str">
        <f t="shared" si="68"/>
        <v>SVP</v>
      </c>
      <c r="F162" s="208" t="str">
        <f t="shared" ref="F162:F167" si="71">$F$161</f>
        <v>FDP</v>
      </c>
      <c r="G162" s="44" t="str">
        <f>$B$157</f>
        <v>CVP</v>
      </c>
      <c r="H162" s="216" t="str">
        <f t="shared" si="67"/>
        <v>SPS</v>
      </c>
      <c r="I162" s="106" t="s">
        <v>1098</v>
      </c>
      <c r="K162" s="209">
        <v>2005</v>
      </c>
      <c r="L162" s="205">
        <v>0</v>
      </c>
      <c r="M162" s="205">
        <v>1</v>
      </c>
      <c r="N162" s="205">
        <v>2</v>
      </c>
      <c r="O162" s="205">
        <v>0</v>
      </c>
      <c r="P162" s="205">
        <v>2</v>
      </c>
      <c r="Q162" s="205">
        <v>2</v>
      </c>
      <c r="R162" s="205">
        <f t="shared" si="66"/>
        <v>7</v>
      </c>
    </row>
    <row r="163" spans="1:18" ht="15">
      <c r="A163" s="49">
        <v>2006</v>
      </c>
      <c r="B163" s="216" t="str">
        <f t="shared" si="70"/>
        <v>SPS</v>
      </c>
      <c r="C163" s="208" t="str">
        <f t="shared" si="69"/>
        <v>FDP</v>
      </c>
      <c r="D163" s="214" t="str">
        <f>$D$161</f>
        <v>SVP</v>
      </c>
      <c r="E163" s="214" t="str">
        <f t="shared" si="68"/>
        <v>SVP</v>
      </c>
      <c r="F163" s="208" t="str">
        <f t="shared" si="71"/>
        <v>FDP</v>
      </c>
      <c r="G163" s="44" t="str">
        <f>$B$157</f>
        <v>CVP</v>
      </c>
      <c r="H163" s="216" t="str">
        <f t="shared" si="67"/>
        <v>SPS</v>
      </c>
      <c r="I163" s="106" t="s">
        <v>1098</v>
      </c>
      <c r="K163" s="209">
        <v>2006</v>
      </c>
      <c r="L163" s="205">
        <v>0</v>
      </c>
      <c r="M163" s="205">
        <v>1</v>
      </c>
      <c r="N163" s="205">
        <v>2</v>
      </c>
      <c r="O163" s="205">
        <v>0</v>
      </c>
      <c r="P163" s="205">
        <v>2</v>
      </c>
      <c r="Q163" s="205">
        <v>2</v>
      </c>
      <c r="R163" s="205">
        <f t="shared" si="66"/>
        <v>7</v>
      </c>
    </row>
    <row r="164" spans="1:18" ht="15">
      <c r="A164" s="49">
        <v>2007</v>
      </c>
      <c r="B164" s="216" t="str">
        <f t="shared" si="70"/>
        <v>SPS</v>
      </c>
      <c r="C164" s="208" t="str">
        <f t="shared" si="69"/>
        <v>FDP</v>
      </c>
      <c r="D164" s="214" t="str">
        <f>$D$161</f>
        <v>SVP</v>
      </c>
      <c r="E164" s="214" t="str">
        <f t="shared" si="68"/>
        <v>SVP</v>
      </c>
      <c r="F164" s="208" t="str">
        <f t="shared" si="71"/>
        <v>FDP</v>
      </c>
      <c r="G164" s="44" t="str">
        <f>Wichtige_daten!$C$112</f>
        <v>CVP</v>
      </c>
      <c r="H164" s="216" t="str">
        <f t="shared" si="67"/>
        <v>SPS</v>
      </c>
      <c r="I164" s="106" t="s">
        <v>1098</v>
      </c>
      <c r="K164" s="209">
        <v>2007</v>
      </c>
      <c r="L164" s="205">
        <v>0</v>
      </c>
      <c r="M164" s="205">
        <v>1</v>
      </c>
      <c r="N164" s="205">
        <v>2</v>
      </c>
      <c r="O164" s="205">
        <v>0</v>
      </c>
      <c r="P164" s="205">
        <v>2</v>
      </c>
      <c r="Q164" s="205">
        <v>2</v>
      </c>
      <c r="R164" s="205">
        <f t="shared" si="66"/>
        <v>7</v>
      </c>
    </row>
    <row r="165" spans="1:18" ht="15">
      <c r="A165" s="49">
        <v>2008</v>
      </c>
      <c r="B165" s="216" t="str">
        <f t="shared" si="70"/>
        <v>SPS</v>
      </c>
      <c r="C165" s="208" t="str">
        <f t="shared" si="69"/>
        <v>FDP</v>
      </c>
      <c r="D165" s="214" t="s">
        <v>261</v>
      </c>
      <c r="E165" s="214" t="str">
        <f>$E$164</f>
        <v>SVP</v>
      </c>
      <c r="F165" s="208" t="str">
        <f t="shared" si="71"/>
        <v>FDP</v>
      </c>
      <c r="G165" s="44" t="str">
        <f>$G$164</f>
        <v>CVP</v>
      </c>
      <c r="H165" s="216" t="str">
        <f t="shared" si="67"/>
        <v>SPS</v>
      </c>
      <c r="I165" s="106" t="s">
        <v>1098</v>
      </c>
      <c r="K165" s="209">
        <v>2008</v>
      </c>
      <c r="L165" s="205">
        <v>0</v>
      </c>
      <c r="M165" s="205">
        <v>1</v>
      </c>
      <c r="N165" s="205">
        <v>2</v>
      </c>
      <c r="O165" s="205">
        <v>0</v>
      </c>
      <c r="P165" s="205">
        <v>2</v>
      </c>
      <c r="Q165" s="205">
        <v>2</v>
      </c>
      <c r="R165" s="205">
        <f t="shared" si="66"/>
        <v>7</v>
      </c>
    </row>
    <row r="166" spans="1:18" ht="15">
      <c r="A166" s="49">
        <v>2009</v>
      </c>
      <c r="B166" s="216" t="str">
        <f t="shared" si="70"/>
        <v>SPS</v>
      </c>
      <c r="C166" s="208" t="str">
        <f t="shared" si="69"/>
        <v>FDP</v>
      </c>
      <c r="D166" s="218" t="s">
        <v>649</v>
      </c>
      <c r="E166" s="214" t="str">
        <f>Wichtige_daten!$C$114</f>
        <v>SVP</v>
      </c>
      <c r="F166" s="208" t="str">
        <f t="shared" si="71"/>
        <v>FDP</v>
      </c>
      <c r="G166" s="44" t="str">
        <f>$G$164</f>
        <v>CVP</v>
      </c>
      <c r="H166" s="216" t="str">
        <f t="shared" si="67"/>
        <v>SPS</v>
      </c>
      <c r="I166" s="106" t="s">
        <v>1099</v>
      </c>
      <c r="K166" s="209">
        <v>2009</v>
      </c>
      <c r="L166" s="205">
        <v>1</v>
      </c>
      <c r="M166" s="205">
        <v>1</v>
      </c>
      <c r="N166" s="205">
        <v>2</v>
      </c>
      <c r="O166" s="205">
        <v>0</v>
      </c>
      <c r="P166" s="205">
        <v>2</v>
      </c>
      <c r="Q166" s="205">
        <v>1</v>
      </c>
      <c r="R166" s="205">
        <f t="shared" si="66"/>
        <v>7</v>
      </c>
    </row>
    <row r="167" spans="1:18" ht="15">
      <c r="A167" s="49">
        <v>2010</v>
      </c>
      <c r="B167" s="216" t="str">
        <f t="shared" si="70"/>
        <v>SPS</v>
      </c>
      <c r="C167" s="208" t="str">
        <f>Wichtige_daten!$C$115</f>
        <v>FDP</v>
      </c>
      <c r="D167" s="218" t="s">
        <v>649</v>
      </c>
      <c r="E167" s="214" t="str">
        <f t="shared" ref="E167:E175" si="72">$E$166</f>
        <v>SVP</v>
      </c>
      <c r="F167" s="208" t="str">
        <f t="shared" si="71"/>
        <v>FDP</v>
      </c>
      <c r="G167" s="44" t="str">
        <f>$G$164</f>
        <v>CVP</v>
      </c>
      <c r="H167" s="216" t="str">
        <f t="shared" si="67"/>
        <v>SPS</v>
      </c>
      <c r="I167" s="106" t="s">
        <v>1099</v>
      </c>
      <c r="K167" s="209">
        <v>2010</v>
      </c>
      <c r="L167" s="205">
        <v>1</v>
      </c>
      <c r="M167" s="205">
        <v>1</v>
      </c>
      <c r="N167" s="205">
        <v>2</v>
      </c>
      <c r="O167" s="205">
        <v>0</v>
      </c>
      <c r="P167" s="205">
        <v>2</v>
      </c>
      <c r="Q167" s="205">
        <v>1</v>
      </c>
      <c r="R167" s="205">
        <f t="shared" si="66"/>
        <v>7</v>
      </c>
    </row>
    <row r="168" spans="1:18" ht="15">
      <c r="A168" s="49">
        <v>2011</v>
      </c>
      <c r="B168" s="216" t="str">
        <f t="shared" si="70"/>
        <v>SPS</v>
      </c>
      <c r="C168" s="208" t="str">
        <f>$C$167</f>
        <v>FDP</v>
      </c>
      <c r="D168" s="216" t="str">
        <f>Wichtige_daten!$C$116</f>
        <v>SPS</v>
      </c>
      <c r="E168" s="214" t="str">
        <f t="shared" si="72"/>
        <v>SVP</v>
      </c>
      <c r="F168" s="218" t="s">
        <v>649</v>
      </c>
      <c r="G168" s="208" t="str">
        <f>Wichtige_daten!$C$117</f>
        <v>FDP</v>
      </c>
      <c r="H168" s="44" t="str">
        <f t="shared" ref="H168:H175" si="73">$G$164</f>
        <v>CVP</v>
      </c>
      <c r="I168" s="106" t="s">
        <v>1099</v>
      </c>
      <c r="K168" s="209">
        <v>2011</v>
      </c>
      <c r="L168" s="205">
        <v>1</v>
      </c>
      <c r="M168" s="205">
        <v>1</v>
      </c>
      <c r="N168" s="205">
        <v>2</v>
      </c>
      <c r="O168" s="205">
        <v>0</v>
      </c>
      <c r="P168" s="205">
        <v>2</v>
      </c>
      <c r="Q168" s="205">
        <v>1</v>
      </c>
      <c r="R168" s="205">
        <f t="shared" si="66"/>
        <v>7</v>
      </c>
    </row>
    <row r="169" spans="1:18" ht="15">
      <c r="A169" s="49">
        <v>2012</v>
      </c>
      <c r="B169" s="208" t="str">
        <f t="shared" ref="B169:B179" si="74">$C$167</f>
        <v>FDP</v>
      </c>
      <c r="C169" s="216" t="str">
        <f>Wichtige_daten!$C$118</f>
        <v>SPS</v>
      </c>
      <c r="D169" s="216" t="str">
        <f t="shared" ref="D169:D175" si="75">$D$168</f>
        <v>SPS</v>
      </c>
      <c r="E169" s="214" t="str">
        <f t="shared" si="72"/>
        <v>SVP</v>
      </c>
      <c r="F169" s="218" t="s">
        <v>649</v>
      </c>
      <c r="G169" s="208" t="str">
        <f t="shared" ref="G169:G175" si="76">$G$168</f>
        <v>FDP</v>
      </c>
      <c r="H169" s="44" t="str">
        <f t="shared" si="73"/>
        <v>CVP</v>
      </c>
      <c r="I169" s="106" t="s">
        <v>1099</v>
      </c>
      <c r="K169" s="209">
        <v>2012</v>
      </c>
      <c r="L169" s="205">
        <v>1</v>
      </c>
      <c r="M169" s="205">
        <v>1</v>
      </c>
      <c r="N169" s="205">
        <v>2</v>
      </c>
      <c r="O169" s="205">
        <v>0</v>
      </c>
      <c r="P169" s="205">
        <v>2</v>
      </c>
      <c r="Q169" s="205">
        <v>1</v>
      </c>
      <c r="R169" s="205">
        <f t="shared" si="66"/>
        <v>7</v>
      </c>
    </row>
    <row r="170" spans="1:18" ht="15">
      <c r="A170" s="49">
        <v>2013</v>
      </c>
      <c r="B170" s="208" t="str">
        <f t="shared" si="74"/>
        <v>FDP</v>
      </c>
      <c r="C170" s="216" t="str">
        <f>Wichtige_daten!$C$118</f>
        <v>SPS</v>
      </c>
      <c r="D170" s="216" t="str">
        <f t="shared" si="75"/>
        <v>SPS</v>
      </c>
      <c r="E170" s="214" t="str">
        <f t="shared" si="72"/>
        <v>SVP</v>
      </c>
      <c r="F170" s="218" t="s">
        <v>649</v>
      </c>
      <c r="G170" s="208" t="str">
        <f t="shared" si="76"/>
        <v>FDP</v>
      </c>
      <c r="H170" s="44" t="str">
        <f t="shared" si="73"/>
        <v>CVP</v>
      </c>
      <c r="I170" s="106" t="s">
        <v>1099</v>
      </c>
      <c r="K170" s="209">
        <v>2013</v>
      </c>
      <c r="L170" s="205">
        <v>1</v>
      </c>
      <c r="M170" s="205">
        <v>1</v>
      </c>
      <c r="N170" s="205">
        <v>2</v>
      </c>
      <c r="O170" s="205">
        <v>0</v>
      </c>
      <c r="P170" s="205">
        <v>2</v>
      </c>
      <c r="Q170" s="205">
        <v>1</v>
      </c>
      <c r="R170" s="205">
        <f t="shared" si="66"/>
        <v>7</v>
      </c>
    </row>
    <row r="171" spans="1:18" ht="15">
      <c r="A171" s="49">
        <v>2014</v>
      </c>
      <c r="B171" s="208" t="str">
        <f t="shared" si="74"/>
        <v>FDP</v>
      </c>
      <c r="C171" s="216" t="str">
        <f>Wichtige_daten!$C$118</f>
        <v>SPS</v>
      </c>
      <c r="D171" s="216" t="str">
        <f t="shared" si="75"/>
        <v>SPS</v>
      </c>
      <c r="E171" s="214" t="str">
        <f t="shared" si="72"/>
        <v>SVP</v>
      </c>
      <c r="F171" s="218" t="s">
        <v>649</v>
      </c>
      <c r="G171" s="208" t="str">
        <f t="shared" si="76"/>
        <v>FDP</v>
      </c>
      <c r="H171" s="44" t="str">
        <f t="shared" si="73"/>
        <v>CVP</v>
      </c>
      <c r="I171" s="106" t="s">
        <v>1099</v>
      </c>
      <c r="K171" s="209">
        <v>2014</v>
      </c>
      <c r="L171" s="205">
        <v>1</v>
      </c>
      <c r="M171" s="205">
        <v>1</v>
      </c>
      <c r="N171" s="205">
        <v>2</v>
      </c>
      <c r="O171" s="205">
        <v>0</v>
      </c>
      <c r="P171" s="205">
        <v>2</v>
      </c>
      <c r="Q171" s="205">
        <v>1</v>
      </c>
      <c r="R171" s="205">
        <f t="shared" si="66"/>
        <v>7</v>
      </c>
    </row>
    <row r="172" spans="1:18" ht="15">
      <c r="A172" s="49">
        <v>2015</v>
      </c>
      <c r="B172" s="208" t="str">
        <f t="shared" si="74"/>
        <v>FDP</v>
      </c>
      <c r="C172" s="216" t="str">
        <f>Wichtige_daten!$C$118</f>
        <v>SPS</v>
      </c>
      <c r="D172" s="216" t="str">
        <f t="shared" si="75"/>
        <v>SPS</v>
      </c>
      <c r="E172" s="214" t="str">
        <f t="shared" si="72"/>
        <v>SVP</v>
      </c>
      <c r="F172" s="218" t="s">
        <v>649</v>
      </c>
      <c r="G172" s="208" t="str">
        <f t="shared" si="76"/>
        <v>FDP</v>
      </c>
      <c r="H172" s="44" t="str">
        <f t="shared" si="73"/>
        <v>CVP</v>
      </c>
      <c r="I172" s="106" t="s">
        <v>1099</v>
      </c>
      <c r="K172" s="209">
        <v>2015</v>
      </c>
      <c r="L172" s="205">
        <v>1</v>
      </c>
      <c r="M172" s="205">
        <v>1</v>
      </c>
      <c r="N172" s="205">
        <v>2</v>
      </c>
      <c r="O172" s="205">
        <v>0</v>
      </c>
      <c r="P172" s="205">
        <v>2</v>
      </c>
      <c r="Q172" s="205">
        <v>1</v>
      </c>
      <c r="R172" s="205">
        <f t="shared" si="66"/>
        <v>7</v>
      </c>
    </row>
    <row r="173" spans="1:18" ht="15">
      <c r="A173" s="49">
        <v>2016</v>
      </c>
      <c r="B173" s="208" t="str">
        <f t="shared" si="74"/>
        <v>FDP</v>
      </c>
      <c r="C173" s="216" t="str">
        <f>Wichtige_daten!$C$118</f>
        <v>SPS</v>
      </c>
      <c r="D173" s="216" t="str">
        <f t="shared" si="75"/>
        <v>SPS</v>
      </c>
      <c r="E173" s="214" t="str">
        <f t="shared" si="72"/>
        <v>SVP</v>
      </c>
      <c r="F173" s="214" t="str">
        <f t="shared" ref="F173:F179" si="77">$E$166</f>
        <v>SVP</v>
      </c>
      <c r="G173" s="208" t="str">
        <f t="shared" si="76"/>
        <v>FDP</v>
      </c>
      <c r="H173" s="44" t="str">
        <f t="shared" si="73"/>
        <v>CVP</v>
      </c>
      <c r="I173" s="106" t="s">
        <v>1098</v>
      </c>
      <c r="K173" s="209">
        <v>2016</v>
      </c>
      <c r="L173" s="205">
        <v>0</v>
      </c>
      <c r="M173" s="205">
        <v>1</v>
      </c>
      <c r="N173" s="205">
        <v>2</v>
      </c>
      <c r="O173" s="205">
        <v>0</v>
      </c>
      <c r="P173" s="205">
        <v>2</v>
      </c>
      <c r="Q173" s="205">
        <v>2</v>
      </c>
      <c r="R173" s="205">
        <f>SUM(L173:Q173)</f>
        <v>7</v>
      </c>
    </row>
    <row r="174" spans="1:18" ht="15">
      <c r="A174" s="49">
        <v>2017</v>
      </c>
      <c r="B174" s="208" t="str">
        <f t="shared" si="74"/>
        <v>FDP</v>
      </c>
      <c r="C174" s="216" t="str">
        <f>Wichtige_daten!$C$118</f>
        <v>SPS</v>
      </c>
      <c r="D174" s="216" t="str">
        <f t="shared" si="75"/>
        <v>SPS</v>
      </c>
      <c r="E174" s="214" t="str">
        <f t="shared" si="72"/>
        <v>SVP</v>
      </c>
      <c r="F174" s="214" t="str">
        <f t="shared" si="77"/>
        <v>SVP</v>
      </c>
      <c r="G174" s="208" t="str">
        <f t="shared" si="76"/>
        <v>FDP</v>
      </c>
      <c r="H174" s="44" t="str">
        <f t="shared" si="73"/>
        <v>CVP</v>
      </c>
      <c r="I174" s="106" t="s">
        <v>1098</v>
      </c>
      <c r="K174" s="209">
        <v>2017</v>
      </c>
      <c r="L174" s="205">
        <v>0</v>
      </c>
      <c r="M174" s="205">
        <v>1</v>
      </c>
      <c r="N174" s="205">
        <v>2</v>
      </c>
      <c r="O174" s="205">
        <v>0</v>
      </c>
      <c r="P174" s="205">
        <v>2</v>
      </c>
      <c r="Q174" s="205">
        <v>2</v>
      </c>
      <c r="R174" s="205">
        <f t="shared" si="66"/>
        <v>7</v>
      </c>
    </row>
    <row r="175" spans="1:18" ht="15">
      <c r="A175" s="49">
        <v>2018</v>
      </c>
      <c r="B175" s="208" t="str">
        <f t="shared" si="74"/>
        <v>FDP</v>
      </c>
      <c r="C175" s="216" t="str">
        <f>Wichtige_daten!$C$118</f>
        <v>SPS</v>
      </c>
      <c r="D175" s="216" t="str">
        <f t="shared" si="75"/>
        <v>SPS</v>
      </c>
      <c r="E175" s="214" t="str">
        <f t="shared" si="72"/>
        <v>SVP</v>
      </c>
      <c r="F175" s="214" t="str">
        <f t="shared" si="77"/>
        <v>SVP</v>
      </c>
      <c r="G175" s="208" t="str">
        <f t="shared" si="76"/>
        <v>FDP</v>
      </c>
      <c r="H175" s="44" t="str">
        <f t="shared" si="73"/>
        <v>CVP</v>
      </c>
      <c r="I175" s="106" t="s">
        <v>1098</v>
      </c>
      <c r="K175" s="209">
        <v>2018</v>
      </c>
      <c r="L175" s="205">
        <v>0</v>
      </c>
      <c r="M175" s="205">
        <v>1</v>
      </c>
      <c r="N175" s="205">
        <v>2</v>
      </c>
      <c r="O175" s="205">
        <v>0</v>
      </c>
      <c r="P175" s="205">
        <v>2</v>
      </c>
      <c r="Q175" s="205">
        <v>2</v>
      </c>
      <c r="R175" s="205">
        <f t="shared" si="66"/>
        <v>7</v>
      </c>
    </row>
    <row r="176" spans="1:18" ht="15">
      <c r="A176" s="49">
        <v>2019</v>
      </c>
      <c r="B176" s="208" t="str">
        <f t="shared" si="74"/>
        <v>FDP</v>
      </c>
      <c r="C176" s="216" t="str">
        <f>Wichtige_daten!$C$118</f>
        <v>SPS</v>
      </c>
      <c r="D176" s="208" t="s">
        <v>233</v>
      </c>
      <c r="E176" s="537" t="s">
        <v>147</v>
      </c>
      <c r="F176" s="214" t="str">
        <f t="shared" si="77"/>
        <v>SVP</v>
      </c>
      <c r="G176" s="214" t="s">
        <v>261</v>
      </c>
      <c r="H176" s="538" t="str">
        <f>$D$168</f>
        <v>SPS</v>
      </c>
      <c r="I176" s="106" t="s">
        <v>1098</v>
      </c>
      <c r="K176" s="209">
        <v>2019</v>
      </c>
      <c r="L176" s="205">
        <v>0</v>
      </c>
      <c r="M176" s="205">
        <v>1</v>
      </c>
      <c r="N176" s="205">
        <v>2</v>
      </c>
      <c r="O176" s="205">
        <v>0</v>
      </c>
      <c r="P176" s="205">
        <v>2</v>
      </c>
      <c r="Q176" s="205">
        <v>2</v>
      </c>
      <c r="R176" s="205">
        <f t="shared" si="66"/>
        <v>7</v>
      </c>
    </row>
    <row r="177" spans="1:18" ht="15">
      <c r="A177" s="49">
        <v>2020</v>
      </c>
      <c r="B177" s="208" t="str">
        <f t="shared" si="74"/>
        <v>FDP</v>
      </c>
      <c r="C177" s="216" t="str">
        <f>Wichtige_daten!$C$118</f>
        <v>SPS</v>
      </c>
      <c r="D177" s="208" t="s">
        <v>233</v>
      </c>
      <c r="E177" s="537" t="s">
        <v>147</v>
      </c>
      <c r="F177" s="214" t="str">
        <f t="shared" si="77"/>
        <v>SVP</v>
      </c>
      <c r="G177" s="214" t="s">
        <v>261</v>
      </c>
      <c r="H177" s="538" t="str">
        <f>$D$168</f>
        <v>SPS</v>
      </c>
      <c r="I177" s="106" t="s">
        <v>1098</v>
      </c>
      <c r="K177" s="209">
        <v>2020</v>
      </c>
      <c r="L177" s="205">
        <v>0</v>
      </c>
      <c r="M177" s="205">
        <v>1</v>
      </c>
      <c r="N177" s="205">
        <v>2</v>
      </c>
      <c r="O177" s="205">
        <v>0</v>
      </c>
      <c r="P177" s="205">
        <v>2</v>
      </c>
      <c r="Q177" s="205">
        <v>2</v>
      </c>
      <c r="R177" s="205">
        <f t="shared" si="66"/>
        <v>7</v>
      </c>
    </row>
    <row r="178" spans="1:18" ht="15">
      <c r="A178" s="49">
        <v>2021</v>
      </c>
      <c r="B178" s="208" t="str">
        <f t="shared" si="74"/>
        <v>FDP</v>
      </c>
      <c r="C178" s="216" t="str">
        <f>Wichtige_daten!$C$118</f>
        <v>SPS</v>
      </c>
      <c r="D178" s="208" t="s">
        <v>233</v>
      </c>
      <c r="E178" s="537" t="s">
        <v>147</v>
      </c>
      <c r="F178" s="214" t="str">
        <f t="shared" si="77"/>
        <v>SVP</v>
      </c>
      <c r="G178" s="214" t="s">
        <v>261</v>
      </c>
      <c r="H178" s="538" t="str">
        <f>$D$168</f>
        <v>SPS</v>
      </c>
      <c r="I178" s="106" t="s">
        <v>1098</v>
      </c>
      <c r="K178" s="209">
        <v>2021</v>
      </c>
      <c r="L178" s="205">
        <v>0</v>
      </c>
      <c r="M178" s="205">
        <v>1</v>
      </c>
      <c r="N178" s="205">
        <v>2</v>
      </c>
      <c r="O178" s="205">
        <v>0</v>
      </c>
      <c r="P178" s="205">
        <v>2</v>
      </c>
      <c r="Q178" s="205">
        <v>2</v>
      </c>
      <c r="R178" s="205">
        <f t="shared" si="66"/>
        <v>7</v>
      </c>
    </row>
    <row r="179" spans="1:18" ht="15">
      <c r="A179" s="49">
        <v>2022</v>
      </c>
      <c r="B179" s="208" t="str">
        <f t="shared" si="74"/>
        <v>FDP</v>
      </c>
      <c r="C179" s="216" t="str">
        <f>Wichtige_daten!$C$118</f>
        <v>SPS</v>
      </c>
      <c r="D179" s="208" t="s">
        <v>233</v>
      </c>
      <c r="E179" s="537" t="s">
        <v>147</v>
      </c>
      <c r="F179" s="214" t="str">
        <f t="shared" si="77"/>
        <v>SVP</v>
      </c>
      <c r="G179" s="214" t="s">
        <v>261</v>
      </c>
      <c r="H179" s="538" t="str">
        <f>$D$168</f>
        <v>SPS</v>
      </c>
      <c r="I179" s="106" t="s">
        <v>1098</v>
      </c>
      <c r="K179" s="209">
        <v>2022</v>
      </c>
      <c r="L179" s="205">
        <v>0</v>
      </c>
      <c r="M179" s="205">
        <v>1</v>
      </c>
      <c r="N179" s="205">
        <v>2</v>
      </c>
      <c r="O179" s="205">
        <v>0</v>
      </c>
      <c r="P179" s="205">
        <v>2</v>
      </c>
      <c r="Q179" s="205">
        <v>2</v>
      </c>
      <c r="R179" s="205">
        <f t="shared" si="66"/>
        <v>7</v>
      </c>
    </row>
    <row r="180" spans="1:18" ht="15">
      <c r="A180" s="49"/>
    </row>
  </sheetData>
  <phoneticPr fontId="3" type="noConversion"/>
  <pageMargins left="0.7" right="0.7" top="0.78740157499999996" bottom="0.78740157499999996" header="0.3" footer="0.3"/>
  <pageSetup paperSize="9" orientation="portrait" horizontalDpi="4294967292" verticalDpi="4294967292"/>
  <ignoredErrors>
    <ignoredError sqref="D15 D12 D9 F8:F9 E19:E20 D23 E26 E29 F36 G38 D40 C42 F61 E64 D58 D65 H59 G66 D70 C68 H69 H25 G14:G15 C118"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4"/>
  <sheetViews>
    <sheetView workbookViewId="0">
      <pane ySplit="4" topLeftCell="A128" activePane="bottomLeft" state="frozen"/>
      <selection pane="bottomLeft" activeCell="K11" sqref="K11"/>
    </sheetView>
  </sheetViews>
  <sheetFormatPr baseColWidth="10" defaultColWidth="10.6640625" defaultRowHeight="15"/>
  <cols>
    <col min="1" max="1" width="12.6640625" style="77" customWidth="1"/>
    <col min="2" max="2" width="10.6640625" style="77"/>
    <col min="3" max="3" width="22.83203125" style="77" customWidth="1"/>
    <col min="4" max="4" width="12.6640625" style="77" customWidth="1"/>
    <col min="5" max="16384" width="10.6640625" style="77"/>
  </cols>
  <sheetData>
    <row r="1" spans="1:13" ht="20">
      <c r="A1" s="30" t="s">
        <v>1317</v>
      </c>
      <c r="C1" s="55"/>
    </row>
    <row r="2" spans="1:13" ht="20">
      <c r="A2" s="75" t="s">
        <v>1274</v>
      </c>
      <c r="C2" s="55"/>
    </row>
    <row r="3" spans="1:13" ht="20">
      <c r="A3" s="275" t="s">
        <v>1307</v>
      </c>
      <c r="B3" s="55"/>
      <c r="C3" s="55"/>
    </row>
    <row r="4" spans="1:13" ht="69" customHeight="1">
      <c r="A4" s="57" t="s">
        <v>944</v>
      </c>
      <c r="B4" s="57" t="s">
        <v>762</v>
      </c>
      <c r="C4" s="57" t="s">
        <v>763</v>
      </c>
      <c r="D4" s="57" t="s">
        <v>960</v>
      </c>
      <c r="E4" s="219" t="s">
        <v>966</v>
      </c>
      <c r="F4" s="117"/>
      <c r="G4" s="117" t="s">
        <v>964</v>
      </c>
      <c r="H4" s="219" t="s">
        <v>965</v>
      </c>
      <c r="I4" s="117"/>
      <c r="J4" s="219"/>
    </row>
    <row r="5" spans="1:13" ht="16" thickBot="1">
      <c r="B5" s="220"/>
      <c r="C5" s="220"/>
      <c r="D5" s="220"/>
      <c r="F5" s="221"/>
      <c r="G5" s="221"/>
      <c r="H5" s="221"/>
    </row>
    <row r="6" spans="1:13">
      <c r="A6" s="58" t="s">
        <v>945</v>
      </c>
      <c r="B6" s="220"/>
      <c r="C6" s="220"/>
      <c r="D6" s="220"/>
      <c r="F6" s="221"/>
      <c r="G6" s="221"/>
      <c r="H6" s="221"/>
      <c r="J6" s="222" t="s">
        <v>946</v>
      </c>
      <c r="K6" s="223"/>
      <c r="L6" s="224"/>
    </row>
    <row r="7" spans="1:13" ht="16" thickBot="1">
      <c r="A7" s="58"/>
      <c r="B7" s="220"/>
      <c r="C7" s="220"/>
      <c r="D7" s="220"/>
      <c r="F7" s="225"/>
      <c r="G7" s="225"/>
      <c r="H7" s="225"/>
      <c r="J7" s="226">
        <v>16396</v>
      </c>
      <c r="K7" s="227">
        <v>41449</v>
      </c>
      <c r="L7" s="228">
        <f>SUM(K7,-J7)*7</f>
        <v>175371</v>
      </c>
      <c r="M7" s="77">
        <v>192680</v>
      </c>
    </row>
    <row r="8" spans="1:13">
      <c r="A8" s="229" t="s">
        <v>170</v>
      </c>
      <c r="B8" s="230"/>
      <c r="C8" s="230"/>
      <c r="D8" s="230"/>
      <c r="E8" s="231"/>
      <c r="F8" s="232"/>
      <c r="G8" s="232"/>
      <c r="H8" s="233"/>
      <c r="J8" s="234"/>
      <c r="L8" s="228"/>
    </row>
    <row r="9" spans="1:13">
      <c r="A9" s="235" t="str">
        <f>Wichtige_daten!$H$21</f>
        <v>demokratisch</v>
      </c>
      <c r="B9" s="55">
        <f>Wichtige_daten!A21</f>
        <v>18</v>
      </c>
      <c r="C9" s="55" t="str">
        <f>Wichtige_daten!B21</f>
        <v>Scherer, Johann Jakob</v>
      </c>
      <c r="D9" s="236">
        <f>Wichtige_daten!$K$21</f>
        <v>2356</v>
      </c>
      <c r="F9" s="225"/>
      <c r="G9" s="237">
        <v>1</v>
      </c>
      <c r="H9" s="238"/>
      <c r="J9" s="234" t="s">
        <v>967</v>
      </c>
      <c r="L9" s="228"/>
    </row>
    <row r="10" spans="1:13" ht="16" thickBot="1">
      <c r="A10" s="239" t="str">
        <f>Wichtige_daten!$H$31</f>
        <v>demokratisch</v>
      </c>
      <c r="B10" s="240">
        <f>Wichtige_daten!A31</f>
        <v>28</v>
      </c>
      <c r="C10" s="240" t="str">
        <f>Wichtige_daten!B31</f>
        <v>Hauser, Walter</v>
      </c>
      <c r="D10" s="241">
        <f>Wichtige_daten!$K$31</f>
        <v>5062</v>
      </c>
      <c r="E10" s="102"/>
      <c r="F10" s="242"/>
      <c r="G10" s="243">
        <v>2</v>
      </c>
      <c r="H10" s="244"/>
      <c r="J10" s="226">
        <v>4925</v>
      </c>
      <c r="K10" s="227">
        <v>40885</v>
      </c>
      <c r="L10" s="228">
        <f>SUM(K10,-J10)*7</f>
        <v>251720</v>
      </c>
      <c r="M10" s="77">
        <v>225222</v>
      </c>
    </row>
    <row r="11" spans="1:13" ht="16" thickBot="1">
      <c r="A11" s="239"/>
      <c r="B11" s="240"/>
      <c r="C11" s="240"/>
      <c r="D11" s="245" t="s">
        <v>948</v>
      </c>
      <c r="E11" s="246">
        <f>SUM(D9:D10)</f>
        <v>7418</v>
      </c>
      <c r="F11" s="247">
        <f>SUM(E11/E68)</f>
        <v>3.8496068917200761E-2</v>
      </c>
      <c r="G11" s="246">
        <v>2</v>
      </c>
      <c r="H11" s="248">
        <f>SUM(G11/G68)</f>
        <v>4.4444444444444446E-2</v>
      </c>
      <c r="J11" s="234"/>
      <c r="L11" s="228"/>
    </row>
    <row r="12" spans="1:13" ht="16" thickBot="1">
      <c r="A12" s="55"/>
      <c r="B12" s="55"/>
      <c r="C12" s="55"/>
      <c r="D12" s="236"/>
      <c r="F12" s="225"/>
      <c r="G12" s="225"/>
      <c r="H12" s="225"/>
      <c r="J12" s="249" t="s">
        <v>947</v>
      </c>
      <c r="K12" s="250"/>
      <c r="L12" s="251">
        <f>SUM(L10,L7)</f>
        <v>427091</v>
      </c>
    </row>
    <row r="13" spans="1:13">
      <c r="A13" s="229" t="s">
        <v>233</v>
      </c>
      <c r="B13" s="252"/>
      <c r="C13" s="252"/>
      <c r="D13" s="253"/>
      <c r="E13" s="231"/>
      <c r="F13" s="232"/>
      <c r="G13" s="232"/>
      <c r="H13" s="233"/>
    </row>
    <row r="14" spans="1:13">
      <c r="A14" s="235" t="str">
        <f>Wichtige_daten!$H$36</f>
        <v>FDP</v>
      </c>
      <c r="B14" s="55">
        <f>Wichtige_daten!A36</f>
        <v>33</v>
      </c>
      <c r="C14" s="55" t="str">
        <f>Wichtige_daten!B36</f>
        <v>Müller, Eduard</v>
      </c>
      <c r="D14" s="236">
        <f>Wichtige_daten!$K$36</f>
        <v>8852</v>
      </c>
      <c r="F14" s="225"/>
      <c r="G14" s="237">
        <v>1</v>
      </c>
      <c r="H14" s="238"/>
    </row>
    <row r="15" spans="1:13">
      <c r="A15" s="235" t="str">
        <f>Wichtige_daten!$H$42</f>
        <v>FDP</v>
      </c>
      <c r="B15" s="55">
        <f>Wichtige_daten!$A$42</f>
        <v>39</v>
      </c>
      <c r="C15" s="55" t="str">
        <f>Wichtige_daten!$B$42</f>
        <v>Hoffmann, Arthur</v>
      </c>
      <c r="D15" s="236">
        <f>Wichtige_daten!$K$42</f>
        <v>2235</v>
      </c>
      <c r="F15" s="225"/>
      <c r="G15" s="237">
        <v>2</v>
      </c>
      <c r="H15" s="238"/>
    </row>
    <row r="16" spans="1:13">
      <c r="A16" s="235" t="str">
        <f>Wichtige_daten!$H$46</f>
        <v>FDP</v>
      </c>
      <c r="B16" s="55">
        <f>Wichtige_daten!A46</f>
        <v>43</v>
      </c>
      <c r="C16" s="55" t="str">
        <f>Wichtige_daten!B46</f>
        <v>Schulthess, Edmund</v>
      </c>
      <c r="D16" s="236">
        <f>Wichtige_daten!$K$46</f>
        <v>8308</v>
      </c>
      <c r="F16" s="225"/>
      <c r="G16" s="237">
        <v>3</v>
      </c>
      <c r="H16" s="238"/>
    </row>
    <row r="17" spans="1:8" ht="16" thickBot="1">
      <c r="A17" s="239" t="str">
        <f>Wichtige_daten!$H$47</f>
        <v>FDP</v>
      </c>
      <c r="B17" s="240">
        <f>Wichtige_daten!A47</f>
        <v>44</v>
      </c>
      <c r="C17" s="240" t="str">
        <f>Wichtige_daten!B47</f>
        <v>Calonder, Felix-Louis</v>
      </c>
      <c r="D17" s="241">
        <f>Wichtige_daten!$K$47</f>
        <v>2398</v>
      </c>
      <c r="E17" s="102"/>
      <c r="F17" s="242"/>
      <c r="G17" s="243">
        <v>4</v>
      </c>
      <c r="H17" s="244"/>
    </row>
    <row r="18" spans="1:8" ht="16" thickBot="1">
      <c r="A18" s="239"/>
      <c r="B18" s="240"/>
      <c r="C18" s="240"/>
      <c r="D18" s="245" t="s">
        <v>942</v>
      </c>
      <c r="E18" s="246">
        <f>SUM(D14:D17)</f>
        <v>21793</v>
      </c>
      <c r="F18" s="247">
        <f>SUM(E18/E68)</f>
        <v>0.11309582500843302</v>
      </c>
      <c r="G18" s="246">
        <v>4</v>
      </c>
      <c r="H18" s="248">
        <f>SUM(G18/G68)</f>
        <v>8.8888888888888892E-2</v>
      </c>
    </row>
    <row r="19" spans="1:8" ht="16" thickBot="1">
      <c r="A19" s="55"/>
      <c r="B19" s="55"/>
      <c r="C19" s="55"/>
      <c r="D19" s="236"/>
      <c r="F19" s="225"/>
      <c r="G19" s="225"/>
      <c r="H19" s="225"/>
    </row>
    <row r="20" spans="1:8">
      <c r="A20" s="229" t="s">
        <v>951</v>
      </c>
      <c r="B20" s="252"/>
      <c r="C20" s="252"/>
      <c r="D20" s="253"/>
      <c r="E20" s="231"/>
      <c r="F20" s="232"/>
      <c r="G20" s="254"/>
      <c r="H20" s="233"/>
    </row>
    <row r="21" spans="1:8">
      <c r="A21" s="235" t="str">
        <f>Wichtige_daten!$H$33</f>
        <v>katholisch-konservativ</v>
      </c>
      <c r="B21" s="55">
        <f>Wichtige_daten!A33</f>
        <v>30</v>
      </c>
      <c r="C21" s="55" t="str">
        <f>Wichtige_daten!B33</f>
        <v>Zemp, Joseph</v>
      </c>
      <c r="D21" s="236">
        <f>Wichtige_daten!$K$33</f>
        <v>6013</v>
      </c>
      <c r="F21" s="225"/>
      <c r="G21" s="237">
        <v>1</v>
      </c>
      <c r="H21" s="238"/>
    </row>
    <row r="22" spans="1:8">
      <c r="A22" s="235" t="str">
        <f>Wichtige_daten!$H$41</f>
        <v>katholisch-konservativ</v>
      </c>
      <c r="B22" s="55">
        <f>Wichtige_daten!A41</f>
        <v>38</v>
      </c>
      <c r="C22" s="55" t="str">
        <f>Wichtige_daten!B41</f>
        <v>Schobinger, Josef Anton</v>
      </c>
      <c r="D22" s="236">
        <f>Wichtige_daten!$K$41</f>
        <v>1258</v>
      </c>
      <c r="F22" s="225"/>
      <c r="G22" s="237">
        <v>2</v>
      </c>
      <c r="H22" s="238"/>
    </row>
    <row r="23" spans="1:8" ht="16" thickBot="1">
      <c r="A23" s="239" t="str">
        <f>Wichtige_daten!$H$43</f>
        <v>katholisch-konservativ</v>
      </c>
      <c r="B23" s="240">
        <f>Wichtige_daten!A43</f>
        <v>40</v>
      </c>
      <c r="C23" s="240" t="str">
        <f>Wichtige_daten!B43</f>
        <v>Motta, Giuseppe</v>
      </c>
      <c r="D23" s="241">
        <f>Wichtige_daten!$K$43</f>
        <v>10268</v>
      </c>
      <c r="E23" s="102"/>
      <c r="F23" s="242"/>
      <c r="G23" s="243">
        <v>3</v>
      </c>
      <c r="H23" s="244"/>
    </row>
    <row r="24" spans="1:8" ht="16" thickBot="1">
      <c r="A24" s="239"/>
      <c r="B24" s="240"/>
      <c r="C24" s="240"/>
      <c r="D24" s="245" t="s">
        <v>949</v>
      </c>
      <c r="E24" s="246">
        <f>SUM(D21:D23)</f>
        <v>17539</v>
      </c>
      <c r="F24" s="247">
        <f>SUM(E24/E68)</f>
        <v>9.1019486753678089E-2</v>
      </c>
      <c r="G24" s="246">
        <v>3</v>
      </c>
      <c r="H24" s="248">
        <f>SUM(G24/G68)</f>
        <v>6.6666666666666666E-2</v>
      </c>
    </row>
    <row r="25" spans="1:8" ht="16" thickBot="1">
      <c r="A25" s="55"/>
      <c r="B25" s="55"/>
      <c r="C25" s="55"/>
      <c r="D25" s="236"/>
      <c r="F25" s="225"/>
      <c r="G25" s="225"/>
      <c r="H25" s="225"/>
    </row>
    <row r="26" spans="1:8">
      <c r="A26" s="229" t="s">
        <v>171</v>
      </c>
      <c r="B26" s="252"/>
      <c r="C26" s="252"/>
      <c r="D26" s="253"/>
      <c r="E26" s="231"/>
      <c r="F26" s="232"/>
      <c r="G26" s="232"/>
      <c r="H26" s="233"/>
    </row>
    <row r="27" spans="1:8">
      <c r="A27" s="235" t="str">
        <f>Wichtige_daten!$H$4</f>
        <v>liberal</v>
      </c>
      <c r="B27" s="55">
        <f>Wichtige_daten!A4</f>
        <v>1</v>
      </c>
      <c r="C27" s="55" t="str">
        <f>Wichtige_daten!B4</f>
        <v>Furrer, Jonas</v>
      </c>
      <c r="D27" s="236">
        <f>Wichtige_daten!$K$4</f>
        <v>4630</v>
      </c>
      <c r="F27" s="225"/>
      <c r="G27" s="237">
        <v>1</v>
      </c>
      <c r="H27" s="238"/>
    </row>
    <row r="28" spans="1:8">
      <c r="A28" s="235" t="str">
        <f>Wichtige_daten!H7</f>
        <v>liberal</v>
      </c>
      <c r="B28" s="55">
        <f>Wichtige_daten!A7</f>
        <v>4</v>
      </c>
      <c r="C28" s="55" t="str">
        <f>Wichtige_daten!B7</f>
        <v>Munzinger, Josef</v>
      </c>
      <c r="D28" s="236">
        <f>Wichtige_daten!K7</f>
        <v>2269</v>
      </c>
      <c r="F28" s="225"/>
      <c r="G28" s="237">
        <v>2</v>
      </c>
      <c r="H28" s="238"/>
    </row>
    <row r="29" spans="1:8">
      <c r="A29" s="235" t="str">
        <f>Wichtige_daten!H8</f>
        <v>liberal</v>
      </c>
      <c r="B29" s="55">
        <f>Wichtige_daten!A8</f>
        <v>5</v>
      </c>
      <c r="C29" s="55" t="str">
        <f>Wichtige_daten!B8</f>
        <v>Franscini, Stefano</v>
      </c>
      <c r="D29" s="236">
        <f>Wichtige_daten!K8</f>
        <v>3163</v>
      </c>
      <c r="F29" s="225"/>
      <c r="G29" s="237">
        <v>3</v>
      </c>
      <c r="H29" s="238"/>
    </row>
    <row r="30" spans="1:8">
      <c r="A30" s="235" t="str">
        <f>Wichtige_daten!H9</f>
        <v>liberal</v>
      </c>
      <c r="B30" s="55">
        <f>Wichtige_daten!A9</f>
        <v>6</v>
      </c>
      <c r="C30" s="55" t="str">
        <f>Wichtige_daten!B9</f>
        <v>Frey-Herosé, Friedrich</v>
      </c>
      <c r="D30" s="236">
        <f>Wichtige_daten!K9</f>
        <v>6615</v>
      </c>
      <c r="F30" s="225"/>
      <c r="G30" s="237">
        <v>4</v>
      </c>
      <c r="H30" s="238"/>
    </row>
    <row r="31" spans="1:8">
      <c r="A31" s="235" t="str">
        <f>Wichtige_daten!H10</f>
        <v>liberal</v>
      </c>
      <c r="B31" s="55">
        <f>Wichtige_daten!A10</f>
        <v>7</v>
      </c>
      <c r="C31" s="55" t="str">
        <f>Wichtige_daten!B10</f>
        <v>Naeff, Wilhelm Matthias</v>
      </c>
      <c r="D31" s="236">
        <f>Wichtige_daten!K10</f>
        <v>9902</v>
      </c>
      <c r="F31" s="225"/>
      <c r="G31" s="237">
        <v>5</v>
      </c>
      <c r="H31" s="238"/>
    </row>
    <row r="32" spans="1:8">
      <c r="A32" s="235" t="str">
        <f>Wichtige_daten!H13</f>
        <v>liberal</v>
      </c>
      <c r="B32" s="55">
        <f>Wichtige_daten!A13</f>
        <v>10</v>
      </c>
      <c r="C32" s="55" t="str">
        <f>Wichtige_daten!B13</f>
        <v>Knüsel, Melchior Josef Martin</v>
      </c>
      <c r="D32" s="236">
        <f>Wichtige_daten!K13</f>
        <v>7474</v>
      </c>
      <c r="F32" s="225"/>
      <c r="G32" s="237">
        <v>6</v>
      </c>
      <c r="H32" s="238"/>
    </row>
    <row r="33" spans="1:8">
      <c r="A33" s="235" t="str">
        <f>Wichtige_daten!H14</f>
        <v>liberal</v>
      </c>
      <c r="B33" s="55">
        <f>Wichtige_daten!A14</f>
        <v>11</v>
      </c>
      <c r="C33" s="55" t="str">
        <f>Wichtige_daten!B14</f>
        <v>Pioda, Giovanni Battista</v>
      </c>
      <c r="D33" s="236">
        <f>Wichtige_daten!K14</f>
        <v>2372</v>
      </c>
      <c r="F33" s="225"/>
      <c r="G33" s="237">
        <v>7</v>
      </c>
      <c r="H33" s="238"/>
    </row>
    <row r="34" spans="1:8">
      <c r="A34" s="235" t="str">
        <f>Wichtige_daten!H15</f>
        <v>radikal (später liberal)</v>
      </c>
      <c r="B34" s="55">
        <f>Wichtige_daten!A15</f>
        <v>12</v>
      </c>
      <c r="C34" s="55" t="str">
        <f>Wichtige_daten!B15</f>
        <v>Dubs, Jakob</v>
      </c>
      <c r="D34" s="236">
        <f>Wichtige_daten!K15</f>
        <v>3956</v>
      </c>
      <c r="F34" s="225"/>
      <c r="G34" s="237">
        <v>8</v>
      </c>
      <c r="H34" s="238"/>
    </row>
    <row r="35" spans="1:8">
      <c r="A35" s="235" t="str">
        <f>Wichtige_daten!$H$18</f>
        <v>liberal</v>
      </c>
      <c r="B35" s="55">
        <f>Wichtige_daten!A18</f>
        <v>15</v>
      </c>
      <c r="C35" s="55" t="str">
        <f>Wichtige_daten!B18</f>
        <v>Welti, Emil</v>
      </c>
      <c r="D35" s="236">
        <f>Wichtige_daten!$K$18</f>
        <v>9131</v>
      </c>
      <c r="F35" s="225"/>
      <c r="G35" s="237">
        <v>9</v>
      </c>
      <c r="H35" s="238"/>
    </row>
    <row r="36" spans="1:8">
      <c r="A36" s="235" t="str">
        <f>Wichtige_daten!$H$20</f>
        <v>liberal</v>
      </c>
      <c r="B36" s="55">
        <f>Wichtige_daten!A20</f>
        <v>17</v>
      </c>
      <c r="C36" s="55" t="str">
        <f>Wichtige_daten!B20</f>
        <v>Ceresole, Paul</v>
      </c>
      <c r="D36" s="236">
        <f>Wichtige_daten!$K$20</f>
        <v>2160</v>
      </c>
      <c r="F36" s="225"/>
      <c r="G36" s="237">
        <v>10</v>
      </c>
      <c r="H36" s="238"/>
    </row>
    <row r="37" spans="1:8">
      <c r="A37" s="235" t="str">
        <f>Wichtige_daten!$H$23</f>
        <v>liberal</v>
      </c>
      <c r="B37" s="55">
        <f>Wichtige_daten!A23</f>
        <v>20</v>
      </c>
      <c r="C37" s="55" t="str">
        <f>Wichtige_daten!B23</f>
        <v>Heer, Joachim</v>
      </c>
      <c r="D37" s="236">
        <f>Wichtige_daten!$K$23</f>
        <v>1093</v>
      </c>
      <c r="F37" s="225"/>
      <c r="G37" s="237">
        <v>11</v>
      </c>
      <c r="H37" s="238"/>
    </row>
    <row r="38" spans="1:8">
      <c r="A38" s="235" t="str">
        <f>Wichtige_daten!$H$25</f>
        <v>liberal</v>
      </c>
      <c r="B38" s="55">
        <f>Wichtige_daten!A25</f>
        <v>22</v>
      </c>
      <c r="C38" s="55" t="str">
        <f>Wichtige_daten!B25</f>
        <v>Hammer, Bernhard</v>
      </c>
      <c r="D38" s="236">
        <f>Wichtige_daten!$K$25</f>
        <v>5479</v>
      </c>
      <c r="F38" s="225"/>
      <c r="G38" s="237">
        <v>12</v>
      </c>
      <c r="H38" s="238"/>
    </row>
    <row r="39" spans="1:8">
      <c r="A39" s="235" t="str">
        <f>Wichtige_daten!$H$27</f>
        <v>liberal</v>
      </c>
      <c r="B39" s="55">
        <f>Wichtige_daten!A27</f>
        <v>24</v>
      </c>
      <c r="C39" s="55" t="str">
        <f>Wichtige_daten!B27</f>
        <v>Bavier, Simeon</v>
      </c>
      <c r="D39" s="236">
        <f>Wichtige_daten!K27</f>
        <v>1469</v>
      </c>
      <c r="F39" s="225"/>
      <c r="G39" s="237">
        <v>13</v>
      </c>
      <c r="H39" s="238"/>
    </row>
    <row r="40" spans="1:8">
      <c r="A40" s="235" t="str">
        <f>Wichtige_daten!$H$28</f>
        <v>liberal</v>
      </c>
      <c r="B40" s="55">
        <f>Wichtige_daten!A28</f>
        <v>25</v>
      </c>
      <c r="C40" s="55" t="str">
        <f>Wichtige_daten!B28</f>
        <v>Hertenstein, Wilhelm</v>
      </c>
      <c r="D40" s="236">
        <f>Wichtige_daten!K28</f>
        <v>3540</v>
      </c>
      <c r="F40" s="225"/>
      <c r="G40" s="237">
        <v>14</v>
      </c>
      <c r="H40" s="238"/>
    </row>
    <row r="41" spans="1:8" ht="16" thickBot="1">
      <c r="A41" s="235" t="str">
        <f>Wichtige_daten!$H$48</f>
        <v>liberal</v>
      </c>
      <c r="B41" s="55">
        <f>Wichtige_daten!A48</f>
        <v>45</v>
      </c>
      <c r="C41" s="55" t="str">
        <f>Wichtige_daten!B48</f>
        <v>Ador, Gustave</v>
      </c>
      <c r="D41" s="236">
        <f>Wichtige_daten!$K$48</f>
        <v>919</v>
      </c>
      <c r="F41" s="225"/>
      <c r="G41" s="237">
        <v>15</v>
      </c>
      <c r="H41" s="238"/>
    </row>
    <row r="42" spans="1:8" ht="16" thickBot="1">
      <c r="A42" s="70"/>
      <c r="B42" s="72"/>
      <c r="C42" s="72"/>
      <c r="D42" s="255" t="s">
        <v>950</v>
      </c>
      <c r="E42" s="256">
        <f>SUM(D27:D41)</f>
        <v>64172</v>
      </c>
      <c r="F42" s="257">
        <f>SUM(E42/E68)</f>
        <v>0.33302369028776047</v>
      </c>
      <c r="G42" s="256">
        <v>15</v>
      </c>
      <c r="H42" s="258">
        <f>SUM(G42/G68)</f>
        <v>0.33333333333333331</v>
      </c>
    </row>
    <row r="43" spans="1:8" ht="16" thickBot="1">
      <c r="A43" s="55"/>
      <c r="B43" s="55"/>
      <c r="C43" s="55"/>
      <c r="D43" s="236"/>
      <c r="F43" s="225"/>
      <c r="G43" s="225"/>
      <c r="H43" s="225"/>
    </row>
    <row r="44" spans="1:8">
      <c r="A44" s="229" t="s">
        <v>952</v>
      </c>
      <c r="B44" s="252"/>
      <c r="C44" s="252"/>
      <c r="D44" s="253"/>
      <c r="E44" s="231"/>
      <c r="F44" s="232"/>
      <c r="G44" s="232"/>
      <c r="H44" s="233"/>
    </row>
    <row r="45" spans="1:8">
      <c r="A45" s="235" t="str">
        <f>Wichtige_daten!H5</f>
        <v>radikal</v>
      </c>
      <c r="B45" s="55">
        <f>Wichtige_daten!A5</f>
        <v>2</v>
      </c>
      <c r="C45" s="55" t="str">
        <f>Wichtige_daten!B5</f>
        <v>Ochsenbein, Ulrich</v>
      </c>
      <c r="D45" s="236">
        <f>Wichtige_daten!K5</f>
        <v>2232</v>
      </c>
      <c r="F45" s="225"/>
      <c r="G45" s="237">
        <v>1</v>
      </c>
      <c r="H45" s="238"/>
    </row>
    <row r="46" spans="1:8">
      <c r="A46" s="235" t="str">
        <f>Wichtige_daten!H6</f>
        <v>radikal</v>
      </c>
      <c r="B46" s="55">
        <f>Wichtige_daten!A6</f>
        <v>3</v>
      </c>
      <c r="C46" s="55" t="str">
        <f>Wichtige_daten!B6</f>
        <v>Druey, Daniel-Henri</v>
      </c>
      <c r="D46" s="236">
        <f>Wichtige_daten!K6</f>
        <v>2320</v>
      </c>
      <c r="F46" s="225"/>
      <c r="G46" s="237">
        <v>2</v>
      </c>
      <c r="H46" s="238"/>
    </row>
    <row r="47" spans="1:8">
      <c r="A47" s="235" t="str">
        <f>Wichtige_daten!H11</f>
        <v>radikal</v>
      </c>
      <c r="B47" s="55">
        <f>Wichtige_daten!A11</f>
        <v>8</v>
      </c>
      <c r="C47" s="55" t="str">
        <f>Wichtige_daten!B11</f>
        <v>Stämpfli, Jakob</v>
      </c>
      <c r="D47" s="236">
        <f>Wichtige_daten!K11</f>
        <v>3199</v>
      </c>
      <c r="F47" s="225"/>
      <c r="G47" s="237">
        <v>3</v>
      </c>
      <c r="H47" s="238"/>
    </row>
    <row r="48" spans="1:8">
      <c r="A48" s="235" t="str">
        <f>Wichtige_daten!H12</f>
        <v>radikal</v>
      </c>
      <c r="B48" s="55">
        <f>Wichtige_daten!A12</f>
        <v>9</v>
      </c>
      <c r="C48" s="55" t="str">
        <f>Wichtige_daten!B12</f>
        <v>Fornerod, Constant</v>
      </c>
      <c r="D48" s="236">
        <f>Wichtige_daten!$K$12</f>
        <v>4496</v>
      </c>
      <c r="F48" s="225"/>
      <c r="G48" s="237">
        <v>4</v>
      </c>
      <c r="H48" s="238"/>
    </row>
    <row r="49" spans="1:8">
      <c r="A49" s="235" t="str">
        <f>Wichtige_daten!H16</f>
        <v>radikal</v>
      </c>
      <c r="B49" s="55">
        <f>Wichtige_daten!A16</f>
        <v>13</v>
      </c>
      <c r="C49" s="55" t="str">
        <f>Wichtige_daten!B16</f>
        <v>Schenk, Carl</v>
      </c>
      <c r="D49" s="236">
        <f>Wichtige_daten!K16</f>
        <v>11522</v>
      </c>
      <c r="F49" s="225"/>
      <c r="G49" s="237">
        <v>5</v>
      </c>
      <c r="H49" s="238"/>
    </row>
    <row r="50" spans="1:8">
      <c r="A50" s="235" t="str">
        <f>Wichtige_daten!H17</f>
        <v>radikal</v>
      </c>
      <c r="B50" s="55">
        <f>Wichtige_daten!A17</f>
        <v>14</v>
      </c>
      <c r="C50" s="55" t="str">
        <f>Wichtige_daten!B17</f>
        <v>Challet-Venel, Jean-Jacques</v>
      </c>
      <c r="D50" s="236">
        <f>Wichtige_daten!K17</f>
        <v>3095</v>
      </c>
      <c r="F50" s="225"/>
      <c r="G50" s="237">
        <v>6</v>
      </c>
      <c r="H50" s="238"/>
    </row>
    <row r="51" spans="1:8">
      <c r="A51" s="235" t="str">
        <f>Wichtige_daten!$H$19</f>
        <v>radikal</v>
      </c>
      <c r="B51" s="55">
        <f>Wichtige_daten!A19</f>
        <v>16</v>
      </c>
      <c r="C51" s="55" t="str">
        <f>Wichtige_daten!B19</f>
        <v>Ruffy, Victor</v>
      </c>
      <c r="D51" s="236">
        <f>Wichtige_daten!$K$19</f>
        <v>755</v>
      </c>
      <c r="F51" s="225"/>
      <c r="G51" s="237">
        <v>7</v>
      </c>
      <c r="H51" s="238"/>
    </row>
    <row r="52" spans="1:8">
      <c r="A52" s="235" t="str">
        <f>Wichtige_daten!$H$22</f>
        <v>radikal</v>
      </c>
      <c r="B52" s="55">
        <f>Wichtige_daten!A22</f>
        <v>19</v>
      </c>
      <c r="C52" s="55" t="str">
        <f>Wichtige_daten!B22</f>
        <v>Borel, Eugène</v>
      </c>
      <c r="D52" s="236">
        <f>Wichtige_daten!$K$22</f>
        <v>1095</v>
      </c>
      <c r="F52" s="225"/>
      <c r="G52" s="237">
        <v>8</v>
      </c>
      <c r="H52" s="238"/>
    </row>
    <row r="53" spans="1:8">
      <c r="A53" s="235" t="str">
        <f>Wichtige_daten!$H$24</f>
        <v>radikal</v>
      </c>
      <c r="B53" s="55">
        <f>Wichtige_daten!A24</f>
        <v>21</v>
      </c>
      <c r="C53" s="55" t="str">
        <f>Wichtige_daten!B24</f>
        <v>Anderwert, Fridolin</v>
      </c>
      <c r="D53" s="236">
        <f>Wichtige_daten!$K$24</f>
        <v>1821</v>
      </c>
      <c r="F53" s="225"/>
      <c r="G53" s="237">
        <v>9</v>
      </c>
      <c r="H53" s="238"/>
    </row>
    <row r="54" spans="1:8">
      <c r="A54" s="235" t="str">
        <f>Wichtige_daten!$H$26</f>
        <v>radikal</v>
      </c>
      <c r="B54" s="55">
        <f>Wichtige_daten!A26</f>
        <v>23</v>
      </c>
      <c r="C54" s="55" t="str">
        <f>Wichtige_daten!B26</f>
        <v>Droz, Numa</v>
      </c>
      <c r="D54" s="236">
        <f>Wichtige_daten!$K$26</f>
        <v>6210</v>
      </c>
      <c r="F54" s="225"/>
      <c r="G54" s="237">
        <v>10</v>
      </c>
      <c r="H54" s="238"/>
    </row>
    <row r="55" spans="1:8">
      <c r="A55" s="235" t="str">
        <f>Wichtige_daten!H29</f>
        <v>radikal</v>
      </c>
      <c r="B55" s="55">
        <f>Wichtige_daten!A29</f>
        <v>26</v>
      </c>
      <c r="C55" s="55" t="str">
        <f>Wichtige_daten!B29</f>
        <v>Ruchonnet, Louis</v>
      </c>
      <c r="D55" s="236">
        <f>Wichtige_daten!K29</f>
        <v>4579</v>
      </c>
      <c r="F55" s="225"/>
      <c r="G55" s="237">
        <v>11</v>
      </c>
      <c r="H55" s="238"/>
    </row>
    <row r="56" spans="1:8">
      <c r="A56" s="235" t="str">
        <f>Wichtige_daten!H30</f>
        <v>radikal</v>
      </c>
      <c r="B56" s="55">
        <f>Wichtige_daten!A30</f>
        <v>27</v>
      </c>
      <c r="C56" s="55" t="str">
        <f>Wichtige_daten!B30</f>
        <v>Deucher, Adolf</v>
      </c>
      <c r="D56" s="236">
        <f>Wichtige_daten!K30</f>
        <v>10672</v>
      </c>
      <c r="F56" s="225"/>
      <c r="G56" s="237">
        <v>12</v>
      </c>
      <c r="H56" s="238"/>
    </row>
    <row r="57" spans="1:8">
      <c r="A57" s="235" t="str">
        <f>Wichtige_daten!$H$32</f>
        <v>radikal</v>
      </c>
      <c r="B57" s="55">
        <f>Wichtige_daten!A32</f>
        <v>29</v>
      </c>
      <c r="C57" s="55" t="str">
        <f>Wichtige_daten!B32</f>
        <v>Frey, Emil</v>
      </c>
      <c r="D57" s="236">
        <f>Wichtige_daten!$K$32</f>
        <v>2282</v>
      </c>
      <c r="F57" s="225"/>
      <c r="G57" s="237">
        <v>13</v>
      </c>
      <c r="H57" s="238"/>
    </row>
    <row r="58" spans="1:8">
      <c r="A58" s="235" t="str">
        <f>Wichtige_daten!H34</f>
        <v>radikal</v>
      </c>
      <c r="B58" s="55">
        <f>Wichtige_daten!A34</f>
        <v>31</v>
      </c>
      <c r="C58" s="55" t="str">
        <f>Wichtige_daten!B34</f>
        <v>Lachenal, Adrien</v>
      </c>
      <c r="D58" s="236">
        <f>Wichtige_daten!K34</f>
        <v>2556</v>
      </c>
      <c r="F58" s="225"/>
      <c r="G58" s="237">
        <v>14</v>
      </c>
      <c r="H58" s="238"/>
    </row>
    <row r="59" spans="1:8">
      <c r="A59" s="235" t="str">
        <f>Wichtige_daten!H35</f>
        <v>radikal</v>
      </c>
      <c r="B59" s="55">
        <f>Wichtige_daten!A35</f>
        <v>32</v>
      </c>
      <c r="C59" s="55" t="str">
        <f>Wichtige_daten!B35</f>
        <v>Ruffy, Eugène</v>
      </c>
      <c r="D59" s="236">
        <f>Wichtige_daten!K35</f>
        <v>2148</v>
      </c>
      <c r="F59" s="225"/>
      <c r="G59" s="237">
        <v>15</v>
      </c>
      <c r="H59" s="238"/>
    </row>
    <row r="60" spans="1:8">
      <c r="A60" s="235" t="str">
        <f>Wichtige_daten!H37</f>
        <v>radikal</v>
      </c>
      <c r="B60" s="55">
        <f>Wichtige_daten!A37</f>
        <v>34</v>
      </c>
      <c r="C60" s="55" t="str">
        <f>Wichtige_daten!B37</f>
        <v>Brenner, Ernst</v>
      </c>
      <c r="D60" s="236">
        <f>Wichtige_daten!K37</f>
        <v>5093</v>
      </c>
      <c r="F60" s="225"/>
      <c r="G60" s="237">
        <v>16</v>
      </c>
      <c r="H60" s="238"/>
    </row>
    <row r="61" spans="1:8">
      <c r="A61" s="235" t="str">
        <f>Wichtige_daten!H38</f>
        <v>radikal</v>
      </c>
      <c r="B61" s="55">
        <f>Wichtige_daten!A38</f>
        <v>35</v>
      </c>
      <c r="C61" s="55" t="str">
        <f>Wichtige_daten!B38</f>
        <v>Comtesse, Robert</v>
      </c>
      <c r="D61" s="236">
        <f>Wichtige_daten!K38</f>
        <v>4447</v>
      </c>
      <c r="F61" s="225"/>
      <c r="G61" s="237">
        <v>17</v>
      </c>
      <c r="H61" s="238"/>
    </row>
    <row r="62" spans="1:8">
      <c r="A62" s="235" t="str">
        <f>Wichtige_daten!H39</f>
        <v>radikal</v>
      </c>
      <c r="B62" s="55">
        <f>Wichtige_daten!A39</f>
        <v>36</v>
      </c>
      <c r="C62" s="55" t="str">
        <f>Wichtige_daten!B39</f>
        <v>Ruchet, Marc-Emile</v>
      </c>
      <c r="D62" s="236">
        <f>Wichtige_daten!K39</f>
        <v>4596</v>
      </c>
      <c r="F62" s="225"/>
      <c r="G62" s="237">
        <v>18</v>
      </c>
      <c r="H62" s="238"/>
    </row>
    <row r="63" spans="1:8">
      <c r="A63" s="235" t="str">
        <f>Wichtige_daten!H40</f>
        <v>radikal</v>
      </c>
      <c r="B63" s="55">
        <f>Wichtige_daten!A40</f>
        <v>37</v>
      </c>
      <c r="C63" s="55" t="str">
        <f>Wichtige_daten!B40</f>
        <v>Forrer, Ludwig</v>
      </c>
      <c r="D63" s="236">
        <f>Wichtige_daten!K40</f>
        <v>5500</v>
      </c>
      <c r="F63" s="225"/>
      <c r="G63" s="237">
        <v>19</v>
      </c>
      <c r="H63" s="238"/>
    </row>
    <row r="64" spans="1:8">
      <c r="A64" s="235" t="str">
        <f>Wichtige_daten!H44</f>
        <v>radikal</v>
      </c>
      <c r="B64" s="55">
        <f>Wichtige_daten!A44</f>
        <v>41</v>
      </c>
      <c r="C64" s="55" t="str">
        <f>Wichtige_daten!B44</f>
        <v>Perrier, Louis</v>
      </c>
      <c r="D64" s="236">
        <f>Wichtige_daten!K44</f>
        <v>431</v>
      </c>
      <c r="F64" s="225"/>
      <c r="G64" s="237">
        <v>20</v>
      </c>
      <c r="H64" s="238"/>
    </row>
    <row r="65" spans="1:16" ht="16" thickBot="1">
      <c r="A65" s="235" t="str">
        <f>Wichtige_daten!H45</f>
        <v>radikal</v>
      </c>
      <c r="B65" s="55">
        <f>Wichtige_daten!A45</f>
        <v>42</v>
      </c>
      <c r="C65" s="55" t="str">
        <f>Wichtige_daten!B45</f>
        <v>Decoppet, Camille</v>
      </c>
      <c r="D65" s="236">
        <f>Wichtige_daten!K45</f>
        <v>2724</v>
      </c>
      <c r="F65" s="225"/>
      <c r="G65" s="237">
        <v>21</v>
      </c>
      <c r="H65" s="238"/>
    </row>
    <row r="66" spans="1:16" ht="16" thickBot="1">
      <c r="A66" s="70"/>
      <c r="B66" s="72"/>
      <c r="C66" s="72"/>
      <c r="D66" s="255" t="s">
        <v>953</v>
      </c>
      <c r="E66" s="256">
        <f>SUM(D45:D65)</f>
        <v>81773</v>
      </c>
      <c r="F66" s="257">
        <f>SUM(E66/E68)</f>
        <v>0.42436492903292766</v>
      </c>
      <c r="G66" s="256">
        <v>21</v>
      </c>
      <c r="H66" s="258">
        <f>SUM(G66/G68)</f>
        <v>0.46666666666666667</v>
      </c>
    </row>
    <row r="67" spans="1:16" ht="16" thickBot="1">
      <c r="A67" s="55"/>
      <c r="B67" s="55"/>
      <c r="C67" s="55"/>
      <c r="D67" s="236"/>
      <c r="F67" s="225"/>
      <c r="G67" s="225"/>
      <c r="H67" s="225"/>
    </row>
    <row r="68" spans="1:16" ht="16" thickBot="1">
      <c r="A68" s="70"/>
      <c r="B68" s="72"/>
      <c r="C68" s="72"/>
      <c r="D68" s="255" t="s">
        <v>954</v>
      </c>
      <c r="E68" s="256">
        <f>SUM(E66,E42,E24,E18,E11)</f>
        <v>192695</v>
      </c>
      <c r="F68" s="257">
        <f>SUM(F66,F42,F24,F18,F11)</f>
        <v>1</v>
      </c>
      <c r="G68" s="256">
        <f>SUM(G66,G42,G24,G18,G11)</f>
        <v>45</v>
      </c>
      <c r="H68" s="258">
        <f>SUM(H66,H42,H24,H18,H11)</f>
        <v>1</v>
      </c>
    </row>
    <row r="69" spans="1:16" ht="16" thickBot="1">
      <c r="A69" s="259"/>
      <c r="B69" s="259"/>
      <c r="C69" s="259"/>
      <c r="D69" s="260"/>
      <c r="E69" s="261"/>
      <c r="F69" s="262"/>
      <c r="G69" s="262"/>
      <c r="H69" s="262"/>
      <c r="I69" s="261"/>
      <c r="J69" s="261"/>
      <c r="K69" s="261"/>
      <c r="L69" s="261"/>
      <c r="M69" s="261"/>
      <c r="N69" s="261"/>
      <c r="O69" s="261"/>
      <c r="P69" s="261"/>
    </row>
    <row r="70" spans="1:16" ht="16" thickTop="1">
      <c r="A70" s="263" t="s">
        <v>955</v>
      </c>
      <c r="B70" s="55"/>
      <c r="C70" s="55"/>
      <c r="D70" s="236"/>
      <c r="F70" s="225"/>
      <c r="G70" s="225"/>
      <c r="H70" s="225"/>
    </row>
    <row r="71" spans="1:16" ht="16" thickBot="1">
      <c r="A71" s="55"/>
      <c r="B71" s="55"/>
      <c r="C71" s="55"/>
      <c r="D71" s="236"/>
      <c r="F71" s="225"/>
      <c r="G71" s="225"/>
      <c r="H71" s="225"/>
    </row>
    <row r="72" spans="1:16">
      <c r="A72" s="264" t="s">
        <v>145</v>
      </c>
      <c r="B72" s="231"/>
      <c r="C72" s="231"/>
      <c r="D72" s="231"/>
      <c r="E72" s="231"/>
      <c r="F72" s="232"/>
      <c r="G72" s="232"/>
      <c r="H72" s="233"/>
    </row>
    <row r="73" spans="1:16">
      <c r="A73" s="235" t="str">
        <f>Wichtige_daten!$H$55</f>
        <v>BGB</v>
      </c>
      <c r="B73" s="55">
        <f>Wichtige_daten!A55</f>
        <v>52</v>
      </c>
      <c r="C73" s="55" t="str">
        <f>Wichtige_daten!B55</f>
        <v>Minger, Rudolf</v>
      </c>
      <c r="D73" s="236">
        <f>Wichtige_daten!$K$55</f>
        <v>4038</v>
      </c>
      <c r="F73" s="225"/>
      <c r="G73" s="237">
        <v>1</v>
      </c>
      <c r="H73" s="238"/>
    </row>
    <row r="74" spans="1:16">
      <c r="A74" s="91" t="str">
        <f>Wichtige_daten!$H$63</f>
        <v>BGB</v>
      </c>
      <c r="B74" s="55">
        <f>Wichtige_daten!A63</f>
        <v>60</v>
      </c>
      <c r="C74" s="55" t="str">
        <f>Wichtige_daten!B63</f>
        <v>von Steiger, Eduard</v>
      </c>
      <c r="D74" s="236">
        <f>Wichtige_daten!$K$63</f>
        <v>4017</v>
      </c>
      <c r="F74" s="225"/>
      <c r="G74" s="237">
        <v>2</v>
      </c>
      <c r="H74" s="238"/>
    </row>
    <row r="75" spans="1:16">
      <c r="A75" s="235" t="str">
        <f>Wichtige_daten!$H$69</f>
        <v>BGB</v>
      </c>
      <c r="B75" s="55">
        <f>Wichtige_daten!A69</f>
        <v>66</v>
      </c>
      <c r="C75" s="55" t="str">
        <f>Wichtige_daten!B69</f>
        <v>Feldmann, Markus</v>
      </c>
      <c r="D75" s="236">
        <f>Wichtige_daten!$K$69</f>
        <v>2499</v>
      </c>
      <c r="F75" s="225"/>
      <c r="G75" s="237">
        <v>3</v>
      </c>
      <c r="H75" s="238"/>
    </row>
    <row r="76" spans="1:16">
      <c r="A76" s="235" t="str">
        <f>Wichtige_daten!$H$75</f>
        <v>BGB</v>
      </c>
      <c r="B76" s="55">
        <f>Wichtige_daten!A75</f>
        <v>72</v>
      </c>
      <c r="C76" s="55" t="str">
        <f>Wichtige_daten!B75</f>
        <v>Wahlen, Friedrich Traugott</v>
      </c>
      <c r="D76" s="236">
        <f>Wichtige_daten!$K$75</f>
        <v>2578</v>
      </c>
      <c r="F76" s="225"/>
      <c r="G76" s="237">
        <v>4</v>
      </c>
      <c r="H76" s="238"/>
    </row>
    <row r="77" spans="1:16" ht="16" thickBot="1">
      <c r="A77" s="235" t="str">
        <f>Wichtige_daten!$H$82</f>
        <v>BGB</v>
      </c>
      <c r="B77" s="55">
        <f>Wichtige_daten!A82</f>
        <v>79</v>
      </c>
      <c r="C77" s="55" t="str">
        <f>Wichtige_daten!B82</f>
        <v>Gnägi, Rudolf</v>
      </c>
      <c r="D77" s="236">
        <f>Wichtige_daten!$K$82</f>
        <v>5113</v>
      </c>
      <c r="F77" s="225"/>
      <c r="G77" s="237">
        <v>5</v>
      </c>
      <c r="H77" s="238"/>
    </row>
    <row r="78" spans="1:16" ht="16" thickBot="1">
      <c r="A78" s="70"/>
      <c r="B78" s="72"/>
      <c r="C78" s="72"/>
      <c r="D78" s="255" t="s">
        <v>956</v>
      </c>
      <c r="E78" s="256">
        <f>SUM(D73:D77)</f>
        <v>18245</v>
      </c>
      <c r="F78" s="257">
        <f>SUM(E78/E162)</f>
        <v>7.6095025983667408E-2</v>
      </c>
      <c r="G78" s="256">
        <v>5</v>
      </c>
      <c r="H78" s="258">
        <f>SUM(G78/G162)</f>
        <v>6.9444444444444448E-2</v>
      </c>
    </row>
    <row r="79" spans="1:16" ht="16" thickBot="1">
      <c r="F79" s="225"/>
      <c r="G79" s="225"/>
      <c r="H79" s="225"/>
    </row>
    <row r="80" spans="1:16">
      <c r="A80" s="265" t="s">
        <v>261</v>
      </c>
      <c r="B80" s="231"/>
      <c r="C80" s="231"/>
      <c r="D80" s="231"/>
      <c r="E80" s="231"/>
      <c r="F80" s="232"/>
      <c r="G80" s="232"/>
      <c r="H80" s="233"/>
    </row>
    <row r="81" spans="1:8">
      <c r="A81" s="235" t="str">
        <f>Wichtige_daten!$H$92</f>
        <v>SVP</v>
      </c>
      <c r="B81" s="55">
        <f>Wichtige_daten!A92</f>
        <v>89</v>
      </c>
      <c r="C81" s="55" t="str">
        <f>Wichtige_daten!B92</f>
        <v>Schlumpf, Leon</v>
      </c>
      <c r="D81" s="236">
        <f>Wichtige_daten!$K$92</f>
        <v>2922</v>
      </c>
      <c r="F81" s="225"/>
      <c r="G81" s="237">
        <v>1</v>
      </c>
      <c r="H81" s="238"/>
    </row>
    <row r="82" spans="1:8">
      <c r="A82" s="235" t="str">
        <f>Wichtige_daten!$H$101</f>
        <v>SVP</v>
      </c>
      <c r="B82" s="55">
        <f>Wichtige_daten!A101</f>
        <v>98</v>
      </c>
      <c r="C82" s="55" t="str">
        <f>Wichtige_daten!B101</f>
        <v>Ogi, Adolf</v>
      </c>
      <c r="D82" s="236">
        <f>Wichtige_daten!$K$101</f>
        <v>4749</v>
      </c>
      <c r="F82" s="225"/>
      <c r="G82" s="237">
        <v>2</v>
      </c>
      <c r="H82" s="238"/>
    </row>
    <row r="83" spans="1:8">
      <c r="A83" s="235" t="str">
        <f>Wichtige_daten!$H$110</f>
        <v>SVP</v>
      </c>
      <c r="B83" s="55">
        <f>Wichtige_daten!A110</f>
        <v>107</v>
      </c>
      <c r="C83" s="55" t="str">
        <f>Wichtige_daten!B110</f>
        <v>Blocher, Christoph</v>
      </c>
      <c r="D83" s="236">
        <f>Wichtige_daten!$K$110</f>
        <v>1461</v>
      </c>
      <c r="F83" s="225"/>
      <c r="G83" s="237">
        <v>3</v>
      </c>
      <c r="H83" s="238"/>
    </row>
    <row r="84" spans="1:8">
      <c r="A84" s="235" t="s">
        <v>261</v>
      </c>
      <c r="B84" s="55">
        <v>111</v>
      </c>
      <c r="C84" s="55" t="s">
        <v>515</v>
      </c>
      <c r="D84" s="236">
        <v>1460</v>
      </c>
      <c r="F84" s="225"/>
      <c r="G84" s="237">
        <v>4</v>
      </c>
      <c r="H84" s="238"/>
    </row>
    <row r="85" spans="1:8">
      <c r="A85" s="235" t="str">
        <f>Wichtige_daten!$H$108</f>
        <v>SVP/BDP</v>
      </c>
      <c r="B85" s="55">
        <f>Wichtige_daten!A108</f>
        <v>105</v>
      </c>
      <c r="C85" s="55" t="str">
        <f>Wichtige_daten!B108</f>
        <v>Schmid, Samuel</v>
      </c>
      <c r="D85" s="236">
        <v>2728</v>
      </c>
      <c r="F85" s="225"/>
      <c r="G85" s="237">
        <v>5</v>
      </c>
      <c r="H85" s="238"/>
    </row>
    <row r="86" spans="1:8" ht="16" thickBot="1">
      <c r="A86" s="235" t="str">
        <f>Wichtige_daten!$H$113</f>
        <v>SVP/BDP</v>
      </c>
      <c r="B86" s="55">
        <f>Wichtige_daten!A113</f>
        <v>110</v>
      </c>
      <c r="C86" s="55" t="str">
        <f>Wichtige_daten!B113</f>
        <v>Widmer-Schlumpf, Eveline</v>
      </c>
      <c r="D86" s="236">
        <v>152</v>
      </c>
      <c r="F86" s="225"/>
      <c r="G86" s="237">
        <v>6</v>
      </c>
      <c r="H86" s="238"/>
    </row>
    <row r="87" spans="1:8" ht="16" thickBot="1">
      <c r="A87" s="266"/>
      <c r="B87" s="71"/>
      <c r="C87" s="71"/>
      <c r="D87" s="255" t="s">
        <v>943</v>
      </c>
      <c r="E87" s="256">
        <f>SUM(D81:D86)</f>
        <v>13472</v>
      </c>
      <c r="F87" s="257">
        <f>SUM(E87/E162)</f>
        <v>5.6188116747161815E-2</v>
      </c>
      <c r="G87" s="256">
        <v>6</v>
      </c>
      <c r="H87" s="258">
        <f>SUM(G87/G162)</f>
        <v>8.3333333333333329E-2</v>
      </c>
    </row>
    <row r="88" spans="1:8" ht="16" thickBot="1">
      <c r="F88" s="225"/>
      <c r="G88" s="225"/>
      <c r="H88" s="225"/>
    </row>
    <row r="89" spans="1:8">
      <c r="A89" s="265" t="s">
        <v>649</v>
      </c>
      <c r="B89" s="231"/>
      <c r="C89" s="231"/>
      <c r="D89" s="231"/>
      <c r="E89" s="231"/>
      <c r="F89" s="232"/>
      <c r="G89" s="232"/>
      <c r="H89" s="233"/>
    </row>
    <row r="90" spans="1:8">
      <c r="A90" s="235" t="s">
        <v>649</v>
      </c>
      <c r="B90" s="55">
        <v>105</v>
      </c>
      <c r="C90" s="55" t="s">
        <v>551</v>
      </c>
      <c r="D90" s="77">
        <f>'repr_Parteien(admin)'!$D$7</f>
        <v>190</v>
      </c>
      <c r="F90" s="225"/>
      <c r="G90" s="237">
        <v>1</v>
      </c>
      <c r="H90" s="238"/>
    </row>
    <row r="91" spans="1:8" ht="16" thickBot="1">
      <c r="A91" s="239" t="s">
        <v>649</v>
      </c>
      <c r="B91" s="240">
        <v>110</v>
      </c>
      <c r="C91" s="240" t="s">
        <v>511</v>
      </c>
      <c r="D91" s="102">
        <f>'repr_Parteien(admin)'!$D$8</f>
        <v>2732</v>
      </c>
      <c r="E91" s="102"/>
      <c r="F91" s="242"/>
      <c r="G91" s="243">
        <v>2</v>
      </c>
      <c r="H91" s="244"/>
    </row>
    <row r="92" spans="1:8" ht="16" thickBot="1">
      <c r="A92" s="267"/>
      <c r="B92" s="268"/>
      <c r="C92" s="268"/>
      <c r="D92" s="269" t="s">
        <v>957</v>
      </c>
      <c r="E92" s="246">
        <f>SUM(D90:D91)</f>
        <v>2922</v>
      </c>
      <c r="F92" s="247">
        <f>SUM(E92/E162)</f>
        <v>1.2186882210154902E-2</v>
      </c>
      <c r="G92" s="246">
        <v>2</v>
      </c>
      <c r="H92" s="248">
        <f>SUM(G92/G162)</f>
        <v>2.7777777777777776E-2</v>
      </c>
    </row>
    <row r="93" spans="1:8" ht="16" thickBot="1">
      <c r="F93" s="225"/>
      <c r="G93" s="225"/>
      <c r="H93" s="225"/>
    </row>
    <row r="94" spans="1:8">
      <c r="A94" s="264" t="s">
        <v>172</v>
      </c>
      <c r="B94" s="231"/>
      <c r="C94" s="231"/>
      <c r="D94" s="231"/>
      <c r="E94" s="231"/>
      <c r="F94" s="232"/>
      <c r="G94" s="232"/>
      <c r="H94" s="233"/>
    </row>
    <row r="95" spans="1:8">
      <c r="A95" s="235" t="str">
        <f>Wichtige_daten!$H$52</f>
        <v>katholisch-konservativ</v>
      </c>
      <c r="B95" s="55">
        <f>Wichtige_daten!A52</f>
        <v>49</v>
      </c>
      <c r="C95" s="55" t="str">
        <f>Wichtige_daten!B52</f>
        <v>Musy, Jean-Marie</v>
      </c>
      <c r="D95" s="236">
        <f>Wichtige_daten!$K$52</f>
        <v>5234</v>
      </c>
      <c r="F95" s="225"/>
      <c r="G95" s="237">
        <v>1</v>
      </c>
      <c r="H95" s="238"/>
    </row>
    <row r="96" spans="1:8">
      <c r="A96" s="235" t="str">
        <f>Wichtige_daten!$H$58</f>
        <v>katholisch-konservativ</v>
      </c>
      <c r="B96" s="55">
        <f>Wichtige_daten!A58</f>
        <v>55</v>
      </c>
      <c r="C96" s="55" t="str">
        <f>Wichtige_daten!B58</f>
        <v>Etter, Philipp</v>
      </c>
      <c r="D96" s="236">
        <f>Wichtige_daten!$K$58</f>
        <v>9376</v>
      </c>
      <c r="F96" s="225"/>
      <c r="G96" s="237">
        <v>2</v>
      </c>
      <c r="H96" s="238"/>
    </row>
    <row r="97" spans="1:8">
      <c r="A97" s="235" t="str">
        <f>Wichtige_daten!$H$61</f>
        <v>katholisch-konservativ</v>
      </c>
      <c r="B97" s="55">
        <f>Wichtige_daten!A61</f>
        <v>58</v>
      </c>
      <c r="C97" s="55" t="str">
        <f>Wichtige_daten!B61</f>
        <v>Celio, Enrico</v>
      </c>
      <c r="D97" s="236">
        <f>Wichtige_daten!$K$61</f>
        <v>3879</v>
      </c>
      <c r="F97" s="225"/>
      <c r="G97" s="237">
        <v>3</v>
      </c>
      <c r="H97" s="238"/>
    </row>
    <row r="98" spans="1:8">
      <c r="A98" s="235" t="str">
        <f>Wichtige_daten!$H$68</f>
        <v>kath-kons</v>
      </c>
      <c r="B98" s="55">
        <f>Wichtige_daten!A68</f>
        <v>65</v>
      </c>
      <c r="C98" s="55" t="str">
        <f>Wichtige_daten!B68</f>
        <v>Escher, Josef</v>
      </c>
      <c r="D98" s="236">
        <f>Wichtige_daten!$K$68</f>
        <v>1503</v>
      </c>
      <c r="F98" s="225"/>
      <c r="G98" s="237">
        <v>4</v>
      </c>
      <c r="H98" s="238"/>
    </row>
    <row r="99" spans="1:8">
      <c r="A99" s="235" t="str">
        <f>Wichtige_daten!$H$72</f>
        <v>katholisch-konservativ</v>
      </c>
      <c r="B99" s="55">
        <f>Wichtige_daten!A72</f>
        <v>69</v>
      </c>
      <c r="C99" s="55" t="str">
        <f>Wichtige_daten!B72</f>
        <v>Holenstein, Thomas</v>
      </c>
      <c r="D99" s="236">
        <f>Wichtige_daten!$K$72</f>
        <v>1842</v>
      </c>
      <c r="F99" s="225"/>
      <c r="G99" s="237">
        <v>5</v>
      </c>
      <c r="H99" s="238"/>
    </row>
    <row r="100" spans="1:8">
      <c r="A100" s="235" t="str">
        <f>Wichtige_daten!$H$74</f>
        <v>katholisch-konservativ</v>
      </c>
      <c r="B100" s="55">
        <f>Wichtige_daten!A74</f>
        <v>71</v>
      </c>
      <c r="C100" s="55" t="str">
        <f>Wichtige_daten!B74</f>
        <v>Lepori, Giuseppe</v>
      </c>
      <c r="D100" s="236">
        <f>Wichtige_daten!$K$74</f>
        <v>1826</v>
      </c>
      <c r="F100" s="225"/>
      <c r="G100" s="237">
        <v>6</v>
      </c>
      <c r="H100" s="238"/>
    </row>
    <row r="101" spans="1:8">
      <c r="A101" s="235" t="str">
        <f>Wichtige_daten!$H$76</f>
        <v>katholisch-konservativ</v>
      </c>
      <c r="B101" s="55">
        <f>Wichtige_daten!A76</f>
        <v>73</v>
      </c>
      <c r="C101" s="55" t="str">
        <f>Wichtige_daten!B76</f>
        <v>Bourgknecht, Jean</v>
      </c>
      <c r="D101" s="236">
        <f>Wichtige_daten!$K$76</f>
        <v>977</v>
      </c>
      <c r="F101" s="225"/>
      <c r="G101" s="237">
        <v>7</v>
      </c>
      <c r="H101" s="238"/>
    </row>
    <row r="102" spans="1:8">
      <c r="A102" s="235" t="str">
        <f>Wichtige_daten!$H$78</f>
        <v>katholisch-konservativ</v>
      </c>
      <c r="B102" s="55">
        <f>Wichtige_daten!A78</f>
        <v>75</v>
      </c>
      <c r="C102" s="55" t="str">
        <f>Wichtige_daten!B78</f>
        <v>von Moos, Ludwig</v>
      </c>
      <c r="D102" s="236">
        <f>Wichtige_daten!$K$78</f>
        <v>4383</v>
      </c>
      <c r="F102" s="225"/>
      <c r="G102" s="237">
        <v>8</v>
      </c>
      <c r="H102" s="238"/>
    </row>
    <row r="103" spans="1:8">
      <c r="A103" s="235" t="str">
        <f>Wichtige_daten!$H$81</f>
        <v>katholisch-konservativ</v>
      </c>
      <c r="B103" s="55">
        <f>Wichtige_daten!A81</f>
        <v>78</v>
      </c>
      <c r="C103" s="55" t="str">
        <f>Wichtige_daten!B81</f>
        <v>Bonvin, Roger</v>
      </c>
      <c r="D103" s="236">
        <f>Wichtige_daten!$K$81</f>
        <v>4114</v>
      </c>
      <c r="F103" s="225"/>
      <c r="G103" s="237">
        <v>9</v>
      </c>
      <c r="H103" s="238"/>
    </row>
    <row r="104" spans="1:8">
      <c r="A104" s="235" t="str">
        <f>Wichtige_daten!$H$86</f>
        <v>CVP</v>
      </c>
      <c r="B104" s="55">
        <f>Wichtige_daten!A86</f>
        <v>83</v>
      </c>
      <c r="C104" s="55" t="str">
        <f>Wichtige_daten!B86</f>
        <v>Furgler, Kurt</v>
      </c>
      <c r="D104" s="236">
        <f>Wichtige_daten!$K$86</f>
        <v>5479</v>
      </c>
      <c r="F104" s="225"/>
      <c r="G104" s="237">
        <v>10</v>
      </c>
      <c r="H104" s="238"/>
    </row>
    <row r="105" spans="1:8">
      <c r="A105" s="235" t="str">
        <f>Wichtige_daten!$H$88</f>
        <v>CVP</v>
      </c>
      <c r="B105" s="55">
        <f>Wichtige_daten!A88</f>
        <v>85</v>
      </c>
      <c r="C105" s="55" t="str">
        <f>Wichtige_daten!B88</f>
        <v>Hürlimann, Hans</v>
      </c>
      <c r="D105" s="236">
        <f>Wichtige_daten!$K$88</f>
        <v>3287</v>
      </c>
      <c r="F105" s="225"/>
      <c r="G105" s="237">
        <v>11</v>
      </c>
      <c r="H105" s="238"/>
    </row>
    <row r="106" spans="1:8">
      <c r="A106" s="235" t="str">
        <f>Wichtige_daten!$H$93</f>
        <v>CVP</v>
      </c>
      <c r="B106" s="55">
        <f>Wichtige_daten!A93</f>
        <v>90</v>
      </c>
      <c r="C106" s="55" t="str">
        <f>Wichtige_daten!B93</f>
        <v>Egli, Alphons</v>
      </c>
      <c r="D106" s="236">
        <f>Wichtige_daten!$K$93</f>
        <v>1461</v>
      </c>
      <c r="F106" s="225"/>
      <c r="G106" s="237">
        <v>12</v>
      </c>
      <c r="H106" s="238"/>
    </row>
    <row r="107" spans="1:8">
      <c r="A107" s="235" t="str">
        <f>Wichtige_daten!H98</f>
        <v>CVP</v>
      </c>
      <c r="B107" s="55">
        <f>Wichtige_daten!A98</f>
        <v>95</v>
      </c>
      <c r="C107" s="55" t="str">
        <f>Wichtige_daten!B98</f>
        <v>Koller, Arnold</v>
      </c>
      <c r="D107" s="236">
        <f>Wichtige_daten!K98</f>
        <v>4503</v>
      </c>
      <c r="F107" s="225"/>
      <c r="G107" s="237">
        <v>13</v>
      </c>
      <c r="H107" s="238"/>
    </row>
    <row r="108" spans="1:8">
      <c r="A108" s="235" t="str">
        <f>Wichtige_daten!H99</f>
        <v>CVP</v>
      </c>
      <c r="B108" s="55">
        <f>Wichtige_daten!A99</f>
        <v>96</v>
      </c>
      <c r="C108" s="55" t="str">
        <f>Wichtige_daten!B99</f>
        <v>Cotti, Flavio</v>
      </c>
      <c r="D108" s="236">
        <f>Wichtige_daten!K99</f>
        <v>4503</v>
      </c>
      <c r="F108" s="225"/>
      <c r="G108" s="237">
        <v>14</v>
      </c>
      <c r="H108" s="238"/>
    </row>
    <row r="109" spans="1:8">
      <c r="A109" s="235" t="str">
        <f>Wichtige_daten!H106</f>
        <v>CVP</v>
      </c>
      <c r="B109" s="55">
        <f>Wichtige_daten!A106</f>
        <v>103</v>
      </c>
      <c r="C109" s="55" t="str">
        <f>Wichtige_daten!B106</f>
        <v>Metzler-Arnold, Ruth</v>
      </c>
      <c r="D109" s="236">
        <f>Wichtige_daten!K106</f>
        <v>1706</v>
      </c>
      <c r="F109" s="225"/>
      <c r="G109" s="237">
        <v>15</v>
      </c>
      <c r="H109" s="238"/>
    </row>
    <row r="110" spans="1:8">
      <c r="A110" s="235" t="str">
        <f>Wichtige_daten!H107</f>
        <v>CVP</v>
      </c>
      <c r="B110" s="55">
        <f>Wichtige_daten!A107</f>
        <v>104</v>
      </c>
      <c r="C110" s="55" t="str">
        <f>Wichtige_daten!B107</f>
        <v>Deiss, Joseph</v>
      </c>
      <c r="D110" s="236">
        <f>Wichtige_daten!K107</f>
        <v>2649</v>
      </c>
      <c r="F110" s="225"/>
      <c r="G110" s="237">
        <v>16</v>
      </c>
      <c r="H110" s="238"/>
    </row>
    <row r="111" spans="1:8" ht="16" thickBot="1">
      <c r="A111" s="235" t="str">
        <f>Wichtige_daten!$H$112</f>
        <v>CVP</v>
      </c>
      <c r="B111" s="55">
        <f>Wichtige_daten!A112</f>
        <v>109</v>
      </c>
      <c r="C111" s="55" t="str">
        <f>Wichtige_daten!B112</f>
        <v>Leuthard, Doris</v>
      </c>
      <c r="D111" s="236">
        <f>Wichtige_daten!$K$112</f>
        <v>4536</v>
      </c>
      <c r="F111" s="225"/>
      <c r="G111" s="237">
        <v>17</v>
      </c>
      <c r="H111" s="238"/>
    </row>
    <row r="112" spans="1:8" ht="16" thickBot="1">
      <c r="A112" s="266"/>
      <c r="B112" s="71"/>
      <c r="C112" s="71"/>
      <c r="D112" s="255" t="s">
        <v>940</v>
      </c>
      <c r="E112" s="256">
        <f>SUM(D95:D111)</f>
        <v>61258</v>
      </c>
      <c r="F112" s="257">
        <f>SUM(E112/E162)</f>
        <v>0.25549077016758004</v>
      </c>
      <c r="G112" s="256">
        <v>17</v>
      </c>
      <c r="H112" s="258">
        <f>SUM(G112/G162)</f>
        <v>0.2361111111111111</v>
      </c>
    </row>
    <row r="113" spans="1:8" ht="16" thickBot="1">
      <c r="A113" s="55"/>
      <c r="B113" s="55"/>
      <c r="C113" s="55"/>
      <c r="D113" s="236"/>
      <c r="F113" s="225"/>
      <c r="G113" s="225"/>
      <c r="H113" s="225"/>
    </row>
    <row r="114" spans="1:8">
      <c r="A114" s="264" t="s">
        <v>233</v>
      </c>
      <c r="B114" s="231"/>
      <c r="C114" s="231"/>
      <c r="D114" s="231"/>
      <c r="E114" s="231"/>
      <c r="F114" s="232"/>
      <c r="G114" s="254"/>
      <c r="H114" s="233"/>
    </row>
    <row r="115" spans="1:8">
      <c r="A115" s="235" t="str">
        <f>Wichtige_daten!H49</f>
        <v>FDP</v>
      </c>
      <c r="B115" s="55">
        <f>'repr_Parteien(admin)'!B53</f>
        <v>46</v>
      </c>
      <c r="C115" s="55" t="str">
        <f>'repr_Parteien(admin)'!C53</f>
        <v>Haab, Robert</v>
      </c>
      <c r="D115" s="236">
        <f>'repr_Parteien(admin)'!D53</f>
        <v>4368</v>
      </c>
      <c r="F115" s="225"/>
      <c r="G115" s="237">
        <v>1</v>
      </c>
      <c r="H115" s="238"/>
    </row>
    <row r="116" spans="1:8">
      <c r="A116" s="235" t="str">
        <f>Wichtige_daten!H50</f>
        <v>FDP</v>
      </c>
      <c r="B116" s="55">
        <f>'repr_Parteien(admin)'!B54</f>
        <v>47</v>
      </c>
      <c r="C116" s="55" t="str">
        <f>'repr_Parteien(admin)'!C54</f>
        <v>Scheurer, Karl</v>
      </c>
      <c r="D116" s="236">
        <f>'repr_Parteien(admin)'!D54</f>
        <v>3602</v>
      </c>
      <c r="F116" s="225"/>
      <c r="G116" s="237">
        <v>2</v>
      </c>
      <c r="H116" s="238"/>
    </row>
    <row r="117" spans="1:8">
      <c r="A117" s="235" t="str">
        <f>Wichtige_daten!H51</f>
        <v>FDP</v>
      </c>
      <c r="B117" s="55">
        <f>'repr_Parteien(admin)'!B55</f>
        <v>48</v>
      </c>
      <c r="C117" s="55" t="str">
        <f>'repr_Parteien(admin)'!C55</f>
        <v>Chuard, Ernest</v>
      </c>
      <c r="D117" s="236">
        <f>'repr_Parteien(admin)'!D55</f>
        <v>3288</v>
      </c>
      <c r="F117" s="225"/>
      <c r="G117" s="237">
        <v>3</v>
      </c>
      <c r="H117" s="238"/>
    </row>
    <row r="118" spans="1:8">
      <c r="A118" s="235" t="str">
        <f>Wichtige_daten!H53</f>
        <v>FDP (rad-demo)</v>
      </c>
      <c r="B118" s="55">
        <f>'repr_Parteien(admin)'!B56</f>
        <v>50</v>
      </c>
      <c r="C118" s="55" t="str">
        <f>'repr_Parteien(admin)'!C56</f>
        <v>Häberlin, Heinrich</v>
      </c>
      <c r="D118" s="236">
        <f>'repr_Parteien(admin)'!D56</f>
        <v>5142</v>
      </c>
      <c r="F118" s="225"/>
      <c r="G118" s="237">
        <v>4</v>
      </c>
      <c r="H118" s="238"/>
    </row>
    <row r="119" spans="1:8">
      <c r="A119" s="235" t="str">
        <f>Wichtige_daten!H54</f>
        <v>FDP</v>
      </c>
      <c r="B119" s="55">
        <f>'repr_Parteien(admin)'!B57</f>
        <v>51</v>
      </c>
      <c r="C119" s="55" t="str">
        <f>'repr_Parteien(admin)'!C57</f>
        <v>Pilet-Golaz, Marcel</v>
      </c>
      <c r="D119" s="236">
        <f>'repr_Parteien(admin)'!D57</f>
        <v>5844</v>
      </c>
      <c r="F119" s="225"/>
      <c r="G119" s="237">
        <v>5</v>
      </c>
      <c r="H119" s="238"/>
    </row>
    <row r="120" spans="1:8">
      <c r="A120" s="235" t="str">
        <f>Wichtige_daten!H56</f>
        <v>FDP</v>
      </c>
      <c r="B120" s="55">
        <f>'repr_Parteien(admin)'!B58</f>
        <v>53</v>
      </c>
      <c r="C120" s="55" t="str">
        <f>'repr_Parteien(admin)'!C58</f>
        <v>Meyer, Albert</v>
      </c>
      <c r="D120" s="236">
        <f>'repr_Parteien(admin)'!D58</f>
        <v>3287</v>
      </c>
      <c r="F120" s="225"/>
      <c r="G120" s="237">
        <v>6</v>
      </c>
      <c r="H120" s="238"/>
    </row>
    <row r="121" spans="1:8">
      <c r="A121" s="235" t="str">
        <f>Wichtige_daten!H57</f>
        <v>FDP</v>
      </c>
      <c r="B121" s="55">
        <f>'repr_Parteien(admin)'!B59</f>
        <v>54</v>
      </c>
      <c r="C121" s="55" t="str">
        <f>'repr_Parteien(admin)'!C59</f>
        <v>Baumann, Johannes</v>
      </c>
      <c r="D121" s="236">
        <f>'repr_Parteien(admin)'!D59</f>
        <v>2477</v>
      </c>
      <c r="F121" s="225"/>
      <c r="G121" s="237">
        <v>7</v>
      </c>
      <c r="H121" s="238"/>
    </row>
    <row r="122" spans="1:8">
      <c r="A122" s="235" t="str">
        <f>Wichtige_daten!H59</f>
        <v>FDP</v>
      </c>
      <c r="B122" s="55">
        <f>'repr_Parteien(admin)'!B60</f>
        <v>56</v>
      </c>
      <c r="C122" s="55" t="str">
        <f>'repr_Parteien(admin)'!C60</f>
        <v>Obrecht, Hermann</v>
      </c>
      <c r="D122" s="236">
        <f>'repr_Parteien(admin)'!D60</f>
        <v>1934</v>
      </c>
      <c r="F122" s="225"/>
      <c r="G122" s="237">
        <v>8</v>
      </c>
      <c r="H122" s="238"/>
    </row>
    <row r="123" spans="1:8">
      <c r="A123" s="235" t="str">
        <f>Wichtige_daten!H60</f>
        <v>FDP</v>
      </c>
      <c r="B123" s="55">
        <f>'repr_Parteien(admin)'!B61</f>
        <v>57</v>
      </c>
      <c r="C123" s="55" t="str">
        <f>'repr_Parteien(admin)'!C61</f>
        <v>Wetter, Ernst</v>
      </c>
      <c r="D123" s="236">
        <f>'repr_Parteien(admin)'!D61</f>
        <v>1826</v>
      </c>
      <c r="F123" s="225"/>
      <c r="G123" s="237">
        <v>9</v>
      </c>
      <c r="H123" s="238"/>
    </row>
    <row r="124" spans="1:8">
      <c r="A124" s="235" t="str">
        <f>Wichtige_daten!$H$62</f>
        <v>FDP</v>
      </c>
      <c r="B124" s="55">
        <f>'repr_Parteien(admin)'!B62</f>
        <v>59</v>
      </c>
      <c r="C124" s="55" t="str">
        <f>'repr_Parteien(admin)'!C62</f>
        <v>Stampfli, Walther</v>
      </c>
      <c r="D124" s="236">
        <f>'repr_Parteien(admin)'!D62</f>
        <v>2709</v>
      </c>
      <c r="F124" s="225"/>
      <c r="G124" s="237">
        <v>10</v>
      </c>
      <c r="H124" s="238"/>
    </row>
    <row r="125" spans="1:8">
      <c r="A125" s="235" t="str">
        <f>Wichtige_daten!$H$64</f>
        <v>FDP</v>
      </c>
      <c r="B125" s="55">
        <f>'repr_Parteien(admin)'!B63</f>
        <v>61</v>
      </c>
      <c r="C125" s="55" t="str">
        <f>'repr_Parteien(admin)'!C63</f>
        <v>Kobelt, Karl</v>
      </c>
      <c r="D125" s="236">
        <f>'repr_Parteien(admin)'!D63</f>
        <v>5113</v>
      </c>
      <c r="F125" s="225"/>
      <c r="G125" s="237">
        <v>11</v>
      </c>
      <c r="H125" s="238"/>
    </row>
    <row r="126" spans="1:8">
      <c r="A126" s="235" t="str">
        <f>Wichtige_daten!$H$66</f>
        <v>FDP</v>
      </c>
      <c r="B126" s="55">
        <f>'repr_Parteien(admin)'!B64</f>
        <v>63</v>
      </c>
      <c r="C126" s="55" t="str">
        <f>'repr_Parteien(admin)'!C64</f>
        <v>Petitpierre, Max</v>
      </c>
      <c r="D126" s="236">
        <f>'repr_Parteien(admin)'!D64</f>
        <v>6025</v>
      </c>
      <c r="F126" s="225"/>
      <c r="G126" s="237">
        <v>12</v>
      </c>
      <c r="H126" s="238"/>
    </row>
    <row r="127" spans="1:8">
      <c r="A127" s="235" t="str">
        <f>Wichtige_daten!$H$67</f>
        <v>FDP (rad-demo)</v>
      </c>
      <c r="B127" s="55">
        <f>'repr_Parteien(admin)'!B65</f>
        <v>64</v>
      </c>
      <c r="C127" s="55" t="str">
        <f>'repr_Parteien(admin)'!C65</f>
        <v>Rubattel, Rodolphe</v>
      </c>
      <c r="D127" s="236">
        <f>'repr_Parteien(admin)'!D65</f>
        <v>2557</v>
      </c>
      <c r="F127" s="225"/>
      <c r="G127" s="237">
        <v>13</v>
      </c>
      <c r="H127" s="238"/>
    </row>
    <row r="128" spans="1:8">
      <c r="A128" s="235" t="str">
        <f>Wichtige_daten!$H$71</f>
        <v>FDP</v>
      </c>
      <c r="B128" s="55">
        <f>'repr_Parteien(admin)'!B66</f>
        <v>68</v>
      </c>
      <c r="C128" s="55" t="str">
        <f>'repr_Parteien(admin)'!C66</f>
        <v>Streuli, Hans</v>
      </c>
      <c r="D128" s="236">
        <f>'repr_Parteien(admin)'!D66</f>
        <v>2160</v>
      </c>
      <c r="F128" s="225"/>
      <c r="G128" s="237">
        <v>14</v>
      </c>
      <c r="H128" s="238"/>
    </row>
    <row r="129" spans="1:8">
      <c r="A129" s="235" t="str">
        <f>Wichtige_daten!$H$73</f>
        <v>FDP (rad-demo)</v>
      </c>
      <c r="B129" s="55">
        <f>'repr_Parteien(admin)'!B67</f>
        <v>70</v>
      </c>
      <c r="C129" s="55" t="str">
        <f>'repr_Parteien(admin)'!C67</f>
        <v>Chaudet, Paul</v>
      </c>
      <c r="D129" s="236">
        <f>'repr_Parteien(admin)'!D67</f>
        <v>4350</v>
      </c>
      <c r="F129" s="225"/>
      <c r="G129" s="237">
        <v>15</v>
      </c>
      <c r="H129" s="238"/>
    </row>
    <row r="130" spans="1:8">
      <c r="A130" s="235" t="str">
        <f>Wichtige_daten!$H$80</f>
        <v>FDP</v>
      </c>
      <c r="B130" s="55">
        <f>'repr_Parteien(admin)'!B68</f>
        <v>77</v>
      </c>
      <c r="C130" s="55" t="str">
        <f>'repr_Parteien(admin)'!C68</f>
        <v>Schaffner, Hans</v>
      </c>
      <c r="D130" s="236">
        <f>'repr_Parteien(admin)'!D68</f>
        <v>3106</v>
      </c>
      <c r="F130" s="225"/>
      <c r="G130" s="237">
        <v>16</v>
      </c>
      <c r="H130" s="238"/>
    </row>
    <row r="131" spans="1:8">
      <c r="A131" s="235" t="str">
        <f>Wichtige_daten!$H$83</f>
        <v>FDP</v>
      </c>
      <c r="B131" s="55">
        <f>'repr_Parteien(admin)'!B69</f>
        <v>80</v>
      </c>
      <c r="C131" s="55" t="str">
        <f>'repr_Parteien(admin)'!C69</f>
        <v>Celio, Nello</v>
      </c>
      <c r="D131" s="236">
        <f>'repr_Parteien(admin)'!D69</f>
        <v>2575</v>
      </c>
      <c r="F131" s="225"/>
      <c r="G131" s="237">
        <v>17</v>
      </c>
      <c r="H131" s="238"/>
    </row>
    <row r="132" spans="1:8">
      <c r="A132" s="235" t="str">
        <f>Wichtige_daten!$H$85</f>
        <v>FDP</v>
      </c>
      <c r="B132" s="55">
        <f>'repr_Parteien(admin)'!B70</f>
        <v>82</v>
      </c>
      <c r="C132" s="55" t="str">
        <f>'repr_Parteien(admin)'!C70</f>
        <v>Brugger, Ernst</v>
      </c>
      <c r="D132" s="236">
        <f>'repr_Parteien(admin)'!D70</f>
        <v>2953</v>
      </c>
      <c r="F132" s="225"/>
      <c r="G132" s="237">
        <v>18</v>
      </c>
      <c r="H132" s="238"/>
    </row>
    <row r="133" spans="1:8">
      <c r="A133" s="235" t="str">
        <f>Wichtige_daten!H89</f>
        <v>FDP</v>
      </c>
      <c r="B133" s="55">
        <f>'repr_Parteien(admin)'!B71</f>
        <v>86</v>
      </c>
      <c r="C133" s="55" t="str">
        <f>'repr_Parteien(admin)'!C71</f>
        <v>Chevallaz, Georges-André</v>
      </c>
      <c r="D133" s="236">
        <f>'repr_Parteien(admin)'!D71</f>
        <v>3652</v>
      </c>
      <c r="F133" s="225"/>
      <c r="G133" s="237">
        <v>19</v>
      </c>
      <c r="H133" s="238"/>
    </row>
    <row r="134" spans="1:8">
      <c r="A134" s="235" t="str">
        <f>Wichtige_daten!H90</f>
        <v>FDP</v>
      </c>
      <c r="B134" s="55">
        <f>'repr_Parteien(admin)'!B72</f>
        <v>87</v>
      </c>
      <c r="C134" s="55" t="str">
        <f>'repr_Parteien(admin)'!C72</f>
        <v>Honegger, Fritz</v>
      </c>
      <c r="D134" s="236">
        <f>'repr_Parteien(admin)'!D72</f>
        <v>1795</v>
      </c>
      <c r="F134" s="225"/>
      <c r="G134" s="237">
        <v>20</v>
      </c>
      <c r="H134" s="238"/>
    </row>
    <row r="135" spans="1:8">
      <c r="A135" s="235" t="str">
        <f>Wichtige_daten!$H$94</f>
        <v>FDP</v>
      </c>
      <c r="B135" s="55">
        <f>'repr_Parteien(admin)'!B73</f>
        <v>91</v>
      </c>
      <c r="C135" s="55" t="str">
        <f>'repr_Parteien(admin)'!C73</f>
        <v>Friedrich, Rudolf</v>
      </c>
      <c r="D135" s="236">
        <f>'repr_Parteien(admin)'!D73</f>
        <v>659</v>
      </c>
      <c r="F135" s="225"/>
      <c r="G135" s="237">
        <v>21</v>
      </c>
      <c r="H135" s="238"/>
    </row>
    <row r="136" spans="1:8">
      <c r="A136" s="235" t="str">
        <f>Wichtige_daten!$H$96</f>
        <v>FDP</v>
      </c>
      <c r="B136" s="55">
        <f>'repr_Parteien(admin)'!B74</f>
        <v>93</v>
      </c>
      <c r="C136" s="55" t="str">
        <f>'repr_Parteien(admin)'!C74</f>
        <v>Delamuraz, Jean-Pascal</v>
      </c>
      <c r="D136" s="236">
        <f>'repr_Parteien(admin)'!D74</f>
        <v>5204</v>
      </c>
      <c r="F136" s="225"/>
      <c r="G136" s="237">
        <v>22</v>
      </c>
      <c r="H136" s="238"/>
    </row>
    <row r="137" spans="1:8">
      <c r="A137" s="235" t="str">
        <f>Wichtige_daten!$H$97</f>
        <v>FDP</v>
      </c>
      <c r="B137" s="55">
        <f>'repr_Parteien(admin)'!B75</f>
        <v>94</v>
      </c>
      <c r="C137" s="55" t="str">
        <f>'repr_Parteien(admin)'!C75</f>
        <v>Kopp, Elisabeth</v>
      </c>
      <c r="D137" s="236">
        <f>'repr_Parteien(admin)'!D75</f>
        <v>1545</v>
      </c>
      <c r="F137" s="225"/>
      <c r="G137" s="237">
        <v>23</v>
      </c>
      <c r="H137" s="238"/>
    </row>
    <row r="138" spans="1:8">
      <c r="A138" s="235" t="s">
        <v>233</v>
      </c>
      <c r="B138" s="55">
        <f>'repr_Parteien(admin)'!B76</f>
        <v>99</v>
      </c>
      <c r="C138" s="55" t="str">
        <f>'repr_Parteien(admin)'!C76</f>
        <v>Villiger, Kaspar</v>
      </c>
      <c r="D138" s="236">
        <f>'repr_Parteien(admin)'!D76</f>
        <v>5447</v>
      </c>
      <c r="F138" s="225"/>
      <c r="G138" s="237">
        <v>24</v>
      </c>
      <c r="H138" s="238"/>
    </row>
    <row r="139" spans="1:8">
      <c r="A139" s="235" t="str">
        <f>Wichtige_daten!$H$105</f>
        <v>FDP</v>
      </c>
      <c r="B139" s="55">
        <f>'repr_Parteien(admin)'!B77</f>
        <v>102</v>
      </c>
      <c r="C139" s="55" t="str">
        <f>'repr_Parteien(admin)'!C77</f>
        <v>Couchepin, Pascal</v>
      </c>
      <c r="D139" s="236">
        <f>'repr_Parteien(admin)'!D77</f>
        <v>4233</v>
      </c>
      <c r="F139" s="225"/>
      <c r="G139" s="237">
        <v>25</v>
      </c>
      <c r="H139" s="238"/>
    </row>
    <row r="140" spans="1:8">
      <c r="A140" s="235" t="str">
        <f>Wichtige_daten!$H$111</f>
        <v>FDP</v>
      </c>
      <c r="B140" s="55">
        <f>'repr_Parteien(admin)'!B78</f>
        <v>108</v>
      </c>
      <c r="C140" s="55" t="str">
        <f>'repr_Parteien(admin)'!C78</f>
        <v>Merz, Hans-Rudolf</v>
      </c>
      <c r="D140" s="236">
        <f>'repr_Parteien(admin)'!D78</f>
        <v>2496</v>
      </c>
      <c r="F140" s="225"/>
      <c r="G140" s="237">
        <v>26</v>
      </c>
      <c r="H140" s="238"/>
    </row>
    <row r="141" spans="1:8">
      <c r="A141" s="235" t="str">
        <f>Wichtige_daten!$H$115</f>
        <v>FDP</v>
      </c>
      <c r="B141" s="55">
        <f>'repr_Parteien(admin)'!B79</f>
        <v>112</v>
      </c>
      <c r="C141" s="55" t="str">
        <f>'repr_Parteien(admin)'!C79</f>
        <v>Burkhalter, Didier</v>
      </c>
      <c r="D141" s="236">
        <f>'repr_Parteien(admin)'!D79</f>
        <v>2922</v>
      </c>
      <c r="F141" s="225"/>
      <c r="G141" s="237">
        <v>27</v>
      </c>
      <c r="H141" s="238"/>
    </row>
    <row r="142" spans="1:8" ht="16" thickBot="1">
      <c r="A142" s="235" t="str">
        <f>Wichtige_daten!$H$117</f>
        <v>FDP</v>
      </c>
      <c r="B142" s="55">
        <f>'repr_Parteien(admin)'!B80</f>
        <v>114</v>
      </c>
      <c r="C142" s="55" t="str">
        <f>'repr_Parteien(admin)'!C80</f>
        <v>Schneider-Amman, Johann N.</v>
      </c>
      <c r="D142" s="236">
        <f>'repr_Parteien(admin)'!D80</f>
        <v>2983</v>
      </c>
      <c r="F142" s="225"/>
      <c r="G142" s="237">
        <v>28</v>
      </c>
      <c r="H142" s="238"/>
    </row>
    <row r="143" spans="1:8" ht="16" thickBot="1">
      <c r="A143" s="249"/>
      <c r="B143" s="270"/>
      <c r="C143" s="270"/>
      <c r="D143" s="270" t="s">
        <v>942</v>
      </c>
      <c r="E143" s="256">
        <f>SUM(D115:D142)</f>
        <v>94252</v>
      </c>
      <c r="F143" s="257">
        <f>SUM(E143/E162)</f>
        <v>0.39309993910729629</v>
      </c>
      <c r="G143" s="256">
        <v>28</v>
      </c>
      <c r="H143" s="258">
        <f>SUM(G143/G162)</f>
        <v>0.3888888888888889</v>
      </c>
    </row>
    <row r="144" spans="1:8" ht="16" thickBot="1">
      <c r="F144" s="225"/>
      <c r="G144" s="225"/>
      <c r="H144" s="225"/>
    </row>
    <row r="145" spans="1:8">
      <c r="A145" s="264" t="s">
        <v>148</v>
      </c>
      <c r="B145" s="231"/>
      <c r="C145" s="231"/>
      <c r="D145" s="231"/>
      <c r="E145" s="231"/>
      <c r="F145" s="232"/>
      <c r="G145" s="232"/>
      <c r="H145" s="233"/>
    </row>
    <row r="146" spans="1:8">
      <c r="A146" s="235" t="str">
        <f>Wichtige_daten!$H$65</f>
        <v>SPS</v>
      </c>
      <c r="B146" s="55">
        <f>'repr_Parteien(admin)'!B111</f>
        <v>62</v>
      </c>
      <c r="C146" s="55" t="str">
        <f>'repr_Parteien(admin)'!C111</f>
        <v>Nobs, Ernst</v>
      </c>
      <c r="D146" s="236">
        <f>'repr_Parteien(admin)'!D111</f>
        <v>2922</v>
      </c>
      <c r="F146" s="225"/>
      <c r="G146" s="237">
        <v>1</v>
      </c>
      <c r="H146" s="238"/>
    </row>
    <row r="147" spans="1:8">
      <c r="A147" s="235" t="str">
        <f>Wichtige_daten!$H$70</f>
        <v>SPS</v>
      </c>
      <c r="B147" s="55">
        <f>'repr_Parteien(admin)'!B112</f>
        <v>67</v>
      </c>
      <c r="C147" s="55" t="str">
        <f>'repr_Parteien(admin)'!C112</f>
        <v>Weber, Max</v>
      </c>
      <c r="D147" s="236">
        <f>'repr_Parteien(admin)'!D112</f>
        <v>762</v>
      </c>
      <c r="F147" s="225"/>
      <c r="G147" s="237">
        <v>2</v>
      </c>
      <c r="H147" s="238"/>
    </row>
    <row r="148" spans="1:8">
      <c r="A148" s="235" t="str">
        <f>Wichtige_daten!$H$79</f>
        <v>SPS</v>
      </c>
      <c r="B148" s="55">
        <f>'repr_Parteien(admin)'!B113</f>
        <v>74</v>
      </c>
      <c r="C148" s="55" t="str">
        <f>'repr_Parteien(admin)'!C113</f>
        <v>Spühler, Willy</v>
      </c>
      <c r="D148" s="236">
        <f>'repr_Parteien(admin)'!D113</f>
        <v>3684</v>
      </c>
      <c r="F148" s="225"/>
      <c r="G148" s="237">
        <v>3</v>
      </c>
      <c r="H148" s="238"/>
    </row>
    <row r="149" spans="1:8">
      <c r="A149" s="235" t="str">
        <f>Wichtige_daten!$H$79</f>
        <v>SPS</v>
      </c>
      <c r="B149" s="55">
        <f>'repr_Parteien(admin)'!B114</f>
        <v>76</v>
      </c>
      <c r="C149" s="55" t="str">
        <f>'repr_Parteien(admin)'!C114</f>
        <v>Tschudi, Hans-Peter</v>
      </c>
      <c r="D149" s="236">
        <f>'repr_Parteien(admin)'!D114</f>
        <v>5114</v>
      </c>
      <c r="F149" s="225"/>
      <c r="G149" s="237">
        <v>4</v>
      </c>
      <c r="H149" s="238"/>
    </row>
    <row r="150" spans="1:8">
      <c r="A150" s="235" t="str">
        <f>Wichtige_daten!$H$84</f>
        <v>SPS</v>
      </c>
      <c r="B150" s="55">
        <f>'repr_Parteien(admin)'!B115</f>
        <v>81</v>
      </c>
      <c r="C150" s="55" t="str">
        <f>'repr_Parteien(admin)'!C115</f>
        <v>Graber, Pierre</v>
      </c>
      <c r="D150" s="236">
        <f>'repr_Parteien(admin)'!D115</f>
        <v>2922</v>
      </c>
      <c r="F150" s="225"/>
      <c r="G150" s="237">
        <v>5</v>
      </c>
      <c r="H150" s="238"/>
    </row>
    <row r="151" spans="1:8">
      <c r="A151" s="235" t="str">
        <f>Wichtige_daten!$H$87</f>
        <v>SPS</v>
      </c>
      <c r="B151" s="55">
        <f>'repr_Parteien(admin)'!B116</f>
        <v>84</v>
      </c>
      <c r="C151" s="55" t="str">
        <f>'repr_Parteien(admin)'!C116</f>
        <v>Ritschard, Willi</v>
      </c>
      <c r="D151" s="236">
        <f>'repr_Parteien(admin)'!D116</f>
        <v>3563</v>
      </c>
      <c r="F151" s="225"/>
      <c r="G151" s="237">
        <v>6</v>
      </c>
      <c r="H151" s="238"/>
    </row>
    <row r="152" spans="1:8">
      <c r="A152" s="235" t="str">
        <f>Wichtige_daten!$H$91</f>
        <v>SPS</v>
      </c>
      <c r="B152" s="55">
        <f>'repr_Parteien(admin)'!B117</f>
        <v>88</v>
      </c>
      <c r="C152" s="55" t="str">
        <f>'repr_Parteien(admin)'!C117</f>
        <v>Aubert, Pierre</v>
      </c>
      <c r="D152" s="236">
        <f>'repr_Parteien(admin)'!D117</f>
        <v>3621</v>
      </c>
      <c r="F152" s="225"/>
      <c r="G152" s="237">
        <v>7</v>
      </c>
      <c r="H152" s="238"/>
    </row>
    <row r="153" spans="1:8">
      <c r="A153" s="235" t="str">
        <f>Wichtige_daten!$H$95</f>
        <v>SPS</v>
      </c>
      <c r="B153" s="55">
        <f>'repr_Parteien(admin)'!B118</f>
        <v>92</v>
      </c>
      <c r="C153" s="55" t="str">
        <f>'repr_Parteien(admin)'!C118</f>
        <v>Stich, Otto</v>
      </c>
      <c r="D153" s="236">
        <f>'repr_Parteien(admin)'!D118</f>
        <v>4322</v>
      </c>
      <c r="F153" s="225"/>
      <c r="G153" s="237">
        <v>8</v>
      </c>
      <c r="H153" s="238"/>
    </row>
    <row r="154" spans="1:8">
      <c r="A154" s="235" t="str">
        <f>Wichtige_daten!$H$100</f>
        <v>SPS</v>
      </c>
      <c r="B154" s="55">
        <f>'repr_Parteien(admin)'!B119</f>
        <v>97</v>
      </c>
      <c r="C154" s="55" t="str">
        <f>'repr_Parteien(admin)'!C119</f>
        <v>Felber, René</v>
      </c>
      <c r="D154" s="236">
        <f>'repr_Parteien(admin)'!D119</f>
        <v>1917</v>
      </c>
      <c r="F154" s="225"/>
      <c r="G154" s="237">
        <v>9</v>
      </c>
      <c r="H154" s="238"/>
    </row>
    <row r="155" spans="1:8">
      <c r="A155" s="235" t="str">
        <f>Wichtige_daten!$H$103</f>
        <v>SPS</v>
      </c>
      <c r="B155" s="55">
        <f>'repr_Parteien(admin)'!B120</f>
        <v>100</v>
      </c>
      <c r="C155" s="55" t="str">
        <f>'repr_Parteien(admin)'!C120</f>
        <v>Dreifuss, Ruth</v>
      </c>
      <c r="D155" s="236">
        <f>'repr_Parteien(admin)'!D120</f>
        <v>3562</v>
      </c>
      <c r="F155" s="225"/>
      <c r="G155" s="237">
        <v>10</v>
      </c>
      <c r="H155" s="238"/>
    </row>
    <row r="156" spans="1:8">
      <c r="A156" s="235" t="str">
        <f>Wichtige_daten!$H$104</f>
        <v>SPS</v>
      </c>
      <c r="B156" s="55">
        <f>'repr_Parteien(admin)'!B121</f>
        <v>101</v>
      </c>
      <c r="C156" s="55" t="str">
        <f>'repr_Parteien(admin)'!C121</f>
        <v>Leuenberger, Moritz</v>
      </c>
      <c r="D156" s="236">
        <f>'repr_Parteien(admin)'!D121</f>
        <v>5479</v>
      </c>
      <c r="F156" s="225"/>
      <c r="G156" s="237">
        <v>11</v>
      </c>
      <c r="H156" s="238"/>
    </row>
    <row r="157" spans="1:8">
      <c r="A157" s="235" t="str">
        <f>Wichtige_daten!$H$109</f>
        <v>SPS</v>
      </c>
      <c r="B157" s="55">
        <f>'repr_Parteien(admin)'!B122</f>
        <v>106</v>
      </c>
      <c r="C157" s="55" t="str">
        <f>'repr_Parteien(admin)'!C122</f>
        <v>Calmy-Rey, Micheline</v>
      </c>
      <c r="D157" s="236">
        <f>'repr_Parteien(admin)'!D122</f>
        <v>3287</v>
      </c>
      <c r="F157" s="225"/>
      <c r="G157" s="237">
        <v>12</v>
      </c>
      <c r="H157" s="238"/>
    </row>
    <row r="158" spans="1:8">
      <c r="A158" s="235" t="str">
        <f>Wichtige_daten!$H$116</f>
        <v>SPS</v>
      </c>
      <c r="B158" s="55">
        <f>'repr_Parteien(admin)'!B123</f>
        <v>113</v>
      </c>
      <c r="C158" s="55" t="str">
        <f>'repr_Parteien(admin)'!C123</f>
        <v>Sommaruga, Simonetta</v>
      </c>
      <c r="D158" s="236">
        <f>'repr_Parteien(admin)'!D123</f>
        <v>4444</v>
      </c>
      <c r="F158" s="225"/>
      <c r="G158" s="237">
        <v>13</v>
      </c>
      <c r="H158" s="238"/>
    </row>
    <row r="159" spans="1:8" ht="16" thickBot="1">
      <c r="A159" s="235" t="str">
        <f>Wichtige_daten!$H$118</f>
        <v>SPS</v>
      </c>
      <c r="B159" s="55">
        <f>'repr_Parteien(admin)'!B124</f>
        <v>115</v>
      </c>
      <c r="C159" s="55" t="str">
        <f>'repr_Parteien(admin)'!C124</f>
        <v>Berset, Alain</v>
      </c>
      <c r="D159" s="236">
        <f>'repr_Parteien(admin)'!D124</f>
        <v>4018</v>
      </c>
      <c r="F159" s="225"/>
      <c r="G159" s="237">
        <v>14</v>
      </c>
      <c r="H159" s="238"/>
    </row>
    <row r="160" spans="1:8" ht="16" thickBot="1">
      <c r="A160" s="249"/>
      <c r="B160" s="270"/>
      <c r="C160" s="270"/>
      <c r="D160" s="270" t="s">
        <v>939</v>
      </c>
      <c r="E160" s="256">
        <f>SUM(D146:D159)</f>
        <v>49617</v>
      </c>
      <c r="F160" s="257">
        <f>SUM(E160/E162)</f>
        <v>0.20693926578413954</v>
      </c>
      <c r="G160" s="256">
        <v>14</v>
      </c>
      <c r="H160" s="258">
        <f>SUM(G160/G162)</f>
        <v>0.19444444444444445</v>
      </c>
    </row>
    <row r="161" spans="1:8" ht="16" thickBot="1">
      <c r="F161" s="225"/>
      <c r="G161" s="225"/>
      <c r="H161" s="225"/>
    </row>
    <row r="162" spans="1:8" ht="16" thickBot="1">
      <c r="A162" s="271"/>
      <c r="B162" s="272"/>
      <c r="C162" s="272"/>
      <c r="D162" s="71" t="s">
        <v>958</v>
      </c>
      <c r="E162" s="273">
        <f>SUM(E160,E143,E112,E92,E87,E78)</f>
        <v>239766</v>
      </c>
      <c r="F162" s="257">
        <f>SUM(F160,F143,F112,F92,F87,F78)</f>
        <v>1</v>
      </c>
      <c r="G162" s="273">
        <f>SUM(G160,G143,G112,G92,G87,G78)</f>
        <v>72</v>
      </c>
      <c r="H162" s="257">
        <f>SUM(H160,H143,H112,H92,H87,H78)</f>
        <v>1</v>
      </c>
    </row>
    <row r="163" spans="1:8" ht="16" thickBot="1">
      <c r="F163" s="225"/>
      <c r="G163" s="225"/>
      <c r="H163" s="225"/>
    </row>
    <row r="164" spans="1:8" ht="16" thickBot="1">
      <c r="A164" s="249"/>
      <c r="B164" s="270"/>
      <c r="C164" s="270" t="s">
        <v>959</v>
      </c>
      <c r="D164" s="270"/>
      <c r="E164" s="274">
        <f>SUM(E162,E68)</f>
        <v>432461</v>
      </c>
      <c r="F164" s="225"/>
      <c r="G164" s="225"/>
      <c r="H164" s="225"/>
    </row>
  </sheetData>
  <sortState xmlns:xlrd2="http://schemas.microsoft.com/office/spreadsheetml/2017/richdata2" ref="A70:E139">
    <sortCondition ref="A70:A139"/>
  </sortState>
  <phoneticPr fontId="3" type="noConversion"/>
  <pageMargins left="0.7" right="0.7" top="0.78740157499999996" bottom="0.78740157499999996"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59"/>
  <sheetViews>
    <sheetView zoomScale="90" zoomScaleNormal="90" zoomScalePageLayoutView="90" workbookViewId="0">
      <pane ySplit="3" topLeftCell="A226" activePane="bottomLeft" state="frozen"/>
      <selection pane="bottomLeft" activeCell="E202" sqref="E202"/>
    </sheetView>
  </sheetViews>
  <sheetFormatPr baseColWidth="10" defaultColWidth="10.6640625" defaultRowHeight="15"/>
  <cols>
    <col min="1" max="1" width="10.6640625" style="106"/>
    <col min="2" max="2" width="17.5" style="106" customWidth="1"/>
    <col min="3" max="3" width="21.5" style="106" customWidth="1"/>
    <col min="4" max="4" width="17.6640625" style="106" customWidth="1"/>
    <col min="5" max="5" width="16.5" style="106" customWidth="1"/>
    <col min="6" max="6" width="10.6640625" style="106"/>
    <col min="7" max="7" width="18.33203125" style="106" customWidth="1"/>
    <col min="8" max="8" width="10.6640625" style="106"/>
    <col min="9" max="9" width="20" style="106" customWidth="1"/>
    <col min="10" max="10" width="11.33203125" style="106" customWidth="1"/>
    <col min="11" max="11" width="20.33203125" style="106" customWidth="1"/>
    <col min="12" max="12" width="10.6640625" style="106"/>
    <col min="13" max="13" width="20.33203125" style="106" customWidth="1"/>
    <col min="14" max="14" width="10.6640625" style="106"/>
    <col min="15" max="15" width="10.6640625" style="121"/>
    <col min="16" max="16384" width="10.6640625" style="106"/>
  </cols>
  <sheetData>
    <row r="1" spans="1:23" ht="20">
      <c r="A1" s="202" t="s">
        <v>1318</v>
      </c>
      <c r="C1" s="41"/>
    </row>
    <row r="2" spans="1:23" ht="20">
      <c r="A2" s="204" t="s">
        <v>1308</v>
      </c>
      <c r="B2" s="41"/>
      <c r="C2" s="41"/>
    </row>
    <row r="3" spans="1:23" ht="49.5" customHeight="1">
      <c r="A3" s="115" t="s">
        <v>766</v>
      </c>
      <c r="B3" s="115" t="s">
        <v>963</v>
      </c>
      <c r="C3" s="115" t="s">
        <v>763</v>
      </c>
      <c r="D3" s="115" t="s">
        <v>918</v>
      </c>
      <c r="E3" s="116" t="s">
        <v>966</v>
      </c>
      <c r="F3" s="117" t="s">
        <v>964</v>
      </c>
      <c r="G3" s="116" t="s">
        <v>965</v>
      </c>
      <c r="H3" s="120"/>
      <c r="P3" s="106">
        <f>Gesamtliste!$Y$130</f>
        <v>0</v>
      </c>
    </row>
    <row r="4" spans="1:23" ht="14.25" customHeight="1" thickBot="1">
      <c r="A4" s="276"/>
      <c r="B4" s="276"/>
      <c r="C4" s="276"/>
      <c r="D4" s="276"/>
      <c r="E4" s="276"/>
      <c r="F4" s="276"/>
      <c r="G4" s="276"/>
      <c r="H4" s="120"/>
    </row>
    <row r="5" spans="1:23">
      <c r="A5" s="277" t="s">
        <v>1010</v>
      </c>
      <c r="B5" s="123"/>
      <c r="C5" s="123"/>
      <c r="D5" s="123"/>
      <c r="E5" s="123"/>
      <c r="F5" s="124"/>
      <c r="G5" s="278"/>
    </row>
    <row r="6" spans="1:23">
      <c r="A6" s="40" t="str">
        <f>Wichtige_daten!$D$9</f>
        <v>AG</v>
      </c>
      <c r="B6" s="41">
        <f>Gesamtliste!A10</f>
        <v>6</v>
      </c>
      <c r="C6" s="41" t="str">
        <f>Gesamtliste!B10</f>
        <v>Frey-Herosé, Friedrich</v>
      </c>
      <c r="D6" s="279">
        <f>Wichtige_daten!$K$9</f>
        <v>6615</v>
      </c>
      <c r="E6" s="279"/>
      <c r="F6" s="106">
        <v>1</v>
      </c>
      <c r="G6" s="162"/>
      <c r="O6" s="121" t="s">
        <v>1331</v>
      </c>
    </row>
    <row r="7" spans="1:23">
      <c r="A7" s="40" t="str">
        <f>Wichtige_daten!$D$18</f>
        <v>AG</v>
      </c>
      <c r="B7" s="41">
        <f>Wichtige_daten!A18</f>
        <v>15</v>
      </c>
      <c r="C7" s="41" t="str">
        <f>Wichtige_daten!B18</f>
        <v>Welti, Emil</v>
      </c>
      <c r="D7" s="279">
        <f>Wichtige_daten!$K$18</f>
        <v>9131</v>
      </c>
      <c r="E7" s="279"/>
      <c r="F7" s="106">
        <v>2</v>
      </c>
      <c r="G7" s="162"/>
      <c r="I7" s="106" t="s">
        <v>264</v>
      </c>
      <c r="J7" s="106">
        <v>20</v>
      </c>
      <c r="K7" s="121">
        <f>SUM(J7/J33)</f>
        <v>0.17391304347826086</v>
      </c>
      <c r="L7" s="136">
        <f>$D$185</f>
        <v>63058</v>
      </c>
      <c r="M7" s="121">
        <f>SUM(L7/L33)</f>
        <v>0.14229268633915293</v>
      </c>
      <c r="N7" s="129">
        <v>16395</v>
      </c>
      <c r="O7" s="129">
        <v>67583</v>
      </c>
      <c r="P7" s="129">
        <v>33542</v>
      </c>
      <c r="Q7" s="129">
        <v>40885</v>
      </c>
      <c r="T7" s="106">
        <f>SUM(O7-N7,Q7-P7)</f>
        <v>58531</v>
      </c>
      <c r="U7" s="121" t="e">
        <f>SUM(T7/P3)</f>
        <v>#DIV/0!</v>
      </c>
      <c r="W7" s="106" t="s">
        <v>264</v>
      </c>
    </row>
    <row r="8" spans="1:23">
      <c r="A8" s="40" t="str">
        <f>Wichtige_daten!$D$46</f>
        <v>AG</v>
      </c>
      <c r="B8" s="41">
        <f>Wichtige_daten!A46</f>
        <v>43</v>
      </c>
      <c r="C8" s="41" t="str">
        <f>Wichtige_daten!B46</f>
        <v>Schulthess, Edmund</v>
      </c>
      <c r="D8" s="279">
        <f>Wichtige_daten!$K$46</f>
        <v>8308</v>
      </c>
      <c r="E8" s="279"/>
      <c r="F8" s="106">
        <v>3</v>
      </c>
      <c r="G8" s="162"/>
      <c r="I8" s="106" t="s">
        <v>652</v>
      </c>
      <c r="J8" s="106">
        <v>14</v>
      </c>
      <c r="K8" s="121">
        <f>SUM(J8/J33)</f>
        <v>0.12173913043478261</v>
      </c>
      <c r="L8" s="136">
        <f>$D$38</f>
        <v>62750</v>
      </c>
      <c r="M8" s="121">
        <f>SUM(L8/L33)</f>
        <v>0.14159767305943491</v>
      </c>
      <c r="N8" s="129">
        <v>16395</v>
      </c>
      <c r="O8" s="129">
        <v>64283</v>
      </c>
      <c r="P8" s="129">
        <v>30681</v>
      </c>
      <c r="Q8" s="129">
        <v>38351</v>
      </c>
      <c r="R8" s="129">
        <v>38986</v>
      </c>
      <c r="S8" s="129">
        <v>40885</v>
      </c>
      <c r="T8" s="106">
        <f>SUM(O8-N8,Q8-P8,S8-R8)</f>
        <v>57457</v>
      </c>
      <c r="U8" s="121" t="e">
        <f>SUM(T8/P3)</f>
        <v>#DIV/0!</v>
      </c>
      <c r="W8" s="106" t="s">
        <v>652</v>
      </c>
    </row>
    <row r="9" spans="1:23">
      <c r="A9" s="40" t="str">
        <f>Wichtige_daten!$D$80</f>
        <v>AG</v>
      </c>
      <c r="B9" s="41">
        <f>Wichtige_daten!A80</f>
        <v>77</v>
      </c>
      <c r="C9" s="41" t="str">
        <f>Wichtige_daten!B80</f>
        <v>Schaffner, Hans</v>
      </c>
      <c r="D9" s="279">
        <f>Wichtige_daten!$K$80</f>
        <v>3106</v>
      </c>
      <c r="E9" s="279"/>
      <c r="F9" s="106">
        <v>4</v>
      </c>
      <c r="G9" s="162"/>
      <c r="I9" s="106" t="s">
        <v>166</v>
      </c>
      <c r="J9" s="106">
        <v>5</v>
      </c>
      <c r="K9" s="121">
        <f>SUM(J9/J33)</f>
        <v>4.3478260869565216E-2</v>
      </c>
      <c r="L9" s="136">
        <f>$D$81</f>
        <v>21653</v>
      </c>
      <c r="M9" s="121">
        <f>SUM(L9/L33)</f>
        <v>4.8860787486150505E-2</v>
      </c>
      <c r="T9" s="121"/>
      <c r="U9" s="121" t="e">
        <f t="shared" ref="U9:U32" si="0">SUM(L9/V9)</f>
        <v>#DIV/0!</v>
      </c>
      <c r="V9" s="106">
        <f>Gesamtliste!$Y$130</f>
        <v>0</v>
      </c>
      <c r="W9" s="106" t="s">
        <v>166</v>
      </c>
    </row>
    <row r="10" spans="1:23" ht="16" thickBot="1">
      <c r="A10" s="40" t="str">
        <f>Wichtige_daten!$D$112</f>
        <v>AG</v>
      </c>
      <c r="B10" s="41">
        <f>Wichtige_daten!A112</f>
        <v>109</v>
      </c>
      <c r="C10" s="41" t="str">
        <f>Wichtige_daten!B112</f>
        <v>Leuthard, Doris</v>
      </c>
      <c r="D10" s="279">
        <f>Wichtige_daten!$K$112</f>
        <v>4536</v>
      </c>
      <c r="E10" s="279"/>
      <c r="F10" s="106">
        <v>5</v>
      </c>
      <c r="G10" s="162"/>
      <c r="I10" s="106" t="s">
        <v>653</v>
      </c>
      <c r="J10" s="106">
        <v>0</v>
      </c>
      <c r="K10" s="121">
        <v>0</v>
      </c>
      <c r="M10" s="121">
        <v>0</v>
      </c>
      <c r="T10" s="121"/>
      <c r="U10" s="121" t="e">
        <f t="shared" si="0"/>
        <v>#DIV/0!</v>
      </c>
      <c r="V10" s="106">
        <f>Gesamtliste!$Y$130</f>
        <v>0</v>
      </c>
      <c r="W10" s="106" t="s">
        <v>653</v>
      </c>
    </row>
    <row r="11" spans="1:23" ht="16" thickBot="1">
      <c r="A11" s="137"/>
      <c r="B11" s="138"/>
      <c r="C11" s="140" t="s">
        <v>1009</v>
      </c>
      <c r="D11" s="133">
        <f>SUM(D6:D10)</f>
        <v>31696</v>
      </c>
      <c r="E11" s="132">
        <f>SUM(D11/D187)</f>
        <v>7.152318478552748E-2</v>
      </c>
      <c r="F11" s="131">
        <f>MAX(F6:F10)</f>
        <v>5</v>
      </c>
      <c r="G11" s="134">
        <f>SUM(F11/F187)</f>
        <v>4.2016806722689079E-2</v>
      </c>
      <c r="I11" s="106" t="s">
        <v>654</v>
      </c>
      <c r="J11" s="106">
        <v>0</v>
      </c>
      <c r="K11" s="121">
        <v>0</v>
      </c>
      <c r="M11" s="121">
        <v>0</v>
      </c>
      <c r="T11" s="121"/>
      <c r="U11" s="121" t="e">
        <f t="shared" si="0"/>
        <v>#DIV/0!</v>
      </c>
      <c r="V11" s="106">
        <f>Gesamtliste!$Y$130</f>
        <v>0</v>
      </c>
      <c r="W11" s="106" t="s">
        <v>654</v>
      </c>
    </row>
    <row r="12" spans="1:23" ht="16" thickBot="1">
      <c r="A12" s="41"/>
      <c r="B12" s="41"/>
      <c r="C12" s="41"/>
      <c r="D12" s="279"/>
      <c r="E12" s="279"/>
      <c r="I12" s="106" t="s">
        <v>655</v>
      </c>
      <c r="J12" s="106">
        <v>1</v>
      </c>
      <c r="K12" s="121">
        <f>SUM(J12/J33)</f>
        <v>8.6956521739130436E-3</v>
      </c>
      <c r="L12" s="136">
        <f>$D$97</f>
        <v>4383</v>
      </c>
      <c r="M12" s="121">
        <f>SUM(L12/L33)</f>
        <v>9.8904000162470633E-3</v>
      </c>
      <c r="T12" s="121"/>
      <c r="U12" s="121" t="e">
        <f t="shared" si="0"/>
        <v>#DIV/0!</v>
      </c>
      <c r="V12" s="106">
        <f>Gesamtliste!$Y$130</f>
        <v>0</v>
      </c>
      <c r="W12" s="106" t="s">
        <v>655</v>
      </c>
    </row>
    <row r="13" spans="1:23">
      <c r="A13" s="277" t="s">
        <v>1011</v>
      </c>
      <c r="B13" s="141"/>
      <c r="C13" s="141"/>
      <c r="D13" s="280"/>
      <c r="E13" s="280"/>
      <c r="F13" s="124"/>
      <c r="G13" s="278"/>
      <c r="I13" s="106" t="s">
        <v>656</v>
      </c>
      <c r="J13" s="106">
        <v>0</v>
      </c>
      <c r="K13" s="121">
        <v>0</v>
      </c>
      <c r="M13" s="121">
        <v>0</v>
      </c>
      <c r="T13" s="121"/>
      <c r="U13" s="121" t="e">
        <f t="shared" si="0"/>
        <v>#DIV/0!</v>
      </c>
      <c r="V13" s="106">
        <f>Gesamtliste!$Y$130</f>
        <v>0</v>
      </c>
      <c r="W13" s="106" t="s">
        <v>656</v>
      </c>
    </row>
    <row r="14" spans="1:23">
      <c r="A14" s="40" t="str">
        <f>Wichtige_daten!$D$98</f>
        <v>AI</v>
      </c>
      <c r="B14" s="41">
        <f>Wichtige_daten!A98</f>
        <v>95</v>
      </c>
      <c r="C14" s="41" t="str">
        <f>Wichtige_daten!B98</f>
        <v>Koller, Arnold</v>
      </c>
      <c r="D14" s="279">
        <f>Wichtige_daten!$K$98</f>
        <v>4503</v>
      </c>
      <c r="E14" s="279"/>
      <c r="F14" s="106">
        <v>1</v>
      </c>
      <c r="G14" s="162"/>
      <c r="I14" s="106" t="s">
        <v>657</v>
      </c>
      <c r="J14" s="106">
        <v>1</v>
      </c>
      <c r="K14" s="121">
        <f>SUM(J14/J33)</f>
        <v>8.6956521739130436E-3</v>
      </c>
      <c r="L14" s="136">
        <f>$D$66</f>
        <v>1093</v>
      </c>
      <c r="M14" s="121">
        <f>SUM(L14/L33)</f>
        <v>2.4663945283499977E-3</v>
      </c>
      <c r="T14" s="121"/>
      <c r="U14" s="121" t="e">
        <f t="shared" si="0"/>
        <v>#DIV/0!</v>
      </c>
      <c r="V14" s="106">
        <f>Gesamtliste!$Y$130</f>
        <v>0</v>
      </c>
      <c r="W14" s="106" t="s">
        <v>657</v>
      </c>
    </row>
    <row r="15" spans="1:23" ht="16" thickBot="1">
      <c r="A15" s="40" t="str">
        <f>Wichtige_daten!$D$106</f>
        <v>AI</v>
      </c>
      <c r="B15" s="41">
        <f>Wichtige_daten!A106</f>
        <v>103</v>
      </c>
      <c r="C15" s="41" t="str">
        <f>Wichtige_daten!B106</f>
        <v>Metzler-Arnold, Ruth</v>
      </c>
      <c r="D15" s="279">
        <f>Wichtige_daten!$K$106</f>
        <v>1706</v>
      </c>
      <c r="E15" s="279"/>
      <c r="F15" s="106">
        <v>2</v>
      </c>
      <c r="G15" s="162"/>
      <c r="I15" s="106" t="s">
        <v>658</v>
      </c>
      <c r="J15" s="106">
        <v>2</v>
      </c>
      <c r="K15" s="121">
        <f>SUM(J15/J33)</f>
        <v>1.7391304347826087E-2</v>
      </c>
      <c r="L15" s="136">
        <f>$D$162</f>
        <v>12663</v>
      </c>
      <c r="M15" s="121">
        <f>SUM(L15/L33)</f>
        <v>2.8574523250225088E-2</v>
      </c>
      <c r="T15" s="121"/>
      <c r="U15" s="121" t="e">
        <f t="shared" si="0"/>
        <v>#DIV/0!</v>
      </c>
      <c r="V15" s="106">
        <f>Gesamtliste!$Y$130</f>
        <v>0</v>
      </c>
      <c r="W15" s="106" t="s">
        <v>658</v>
      </c>
    </row>
    <row r="16" spans="1:23" ht="16" thickBot="1">
      <c r="A16" s="281"/>
      <c r="B16" s="140"/>
      <c r="C16" s="140" t="s">
        <v>1012</v>
      </c>
      <c r="D16" s="133">
        <f>SUM(D14:D15)</f>
        <v>6209</v>
      </c>
      <c r="E16" s="132">
        <f>SUM(D16/D187)</f>
        <v>1.4010835888861059E-2</v>
      </c>
      <c r="F16" s="131">
        <f>MAX(F14:F15)</f>
        <v>2</v>
      </c>
      <c r="G16" s="134">
        <f>SUM(F16/F187)</f>
        <v>1.680672268907563E-2</v>
      </c>
      <c r="H16" s="173"/>
      <c r="I16" s="106" t="s">
        <v>659</v>
      </c>
      <c r="J16" s="106">
        <v>4</v>
      </c>
      <c r="K16" s="121">
        <f>SUM(J16/J33)</f>
        <v>3.4782608695652174E-2</v>
      </c>
      <c r="L16" s="136">
        <f>$D$54</f>
        <v>12878</v>
      </c>
      <c r="M16" s="121">
        <f>SUM(L16/L33)</f>
        <v>2.905967862405423E-2</v>
      </c>
      <c r="T16" s="121"/>
      <c r="U16" s="121" t="e">
        <f t="shared" si="0"/>
        <v>#DIV/0!</v>
      </c>
      <c r="V16" s="106">
        <f>Gesamtliste!$Y$130</f>
        <v>0</v>
      </c>
      <c r="W16" s="106" t="s">
        <v>659</v>
      </c>
    </row>
    <row r="17" spans="1:23" ht="16" thickBot="1">
      <c r="A17" s="41"/>
      <c r="B17" s="41"/>
      <c r="C17" s="41"/>
      <c r="D17" s="279"/>
      <c r="E17" s="279"/>
      <c r="I17" s="106" t="s">
        <v>660</v>
      </c>
      <c r="J17" s="106">
        <v>6</v>
      </c>
      <c r="K17" s="121">
        <f>SUM(J17/J33)</f>
        <v>5.2173913043478258E-2</v>
      </c>
      <c r="L17" s="136">
        <f>$D$115</f>
        <v>20276</v>
      </c>
      <c r="M17" s="121">
        <f>SUM(L17/L33)</f>
        <v>4.5753536557021551E-2</v>
      </c>
      <c r="T17" s="121"/>
      <c r="U17" s="121" t="e">
        <f t="shared" si="0"/>
        <v>#DIV/0!</v>
      </c>
      <c r="V17" s="106">
        <f>Gesamtliste!$Y$130</f>
        <v>0</v>
      </c>
      <c r="W17" s="106" t="s">
        <v>660</v>
      </c>
    </row>
    <row r="18" spans="1:23">
      <c r="A18" s="277" t="s">
        <v>1013</v>
      </c>
      <c r="B18" s="141"/>
      <c r="C18" s="141"/>
      <c r="D18" s="280"/>
      <c r="E18" s="280"/>
      <c r="F18" s="124"/>
      <c r="G18" s="278"/>
      <c r="I18" s="106" t="s">
        <v>661</v>
      </c>
      <c r="J18" s="106">
        <v>2</v>
      </c>
      <c r="K18" s="121">
        <f>SUM(J18/J33)</f>
        <v>1.7391304347826087E-2</v>
      </c>
      <c r="L18" s="136">
        <f>$D$47</f>
        <v>10207</v>
      </c>
      <c r="M18" s="121">
        <f>SUM(L18/L33)</f>
        <v>2.3032469305460594E-2</v>
      </c>
      <c r="T18" s="121"/>
      <c r="U18" s="121" t="e">
        <f t="shared" si="0"/>
        <v>#DIV/0!</v>
      </c>
      <c r="V18" s="106">
        <f>Gesamtliste!$Y$130</f>
        <v>0</v>
      </c>
      <c r="W18" s="106" t="s">
        <v>661</v>
      </c>
    </row>
    <row r="19" spans="1:23">
      <c r="A19" s="40" t="str">
        <f>Wichtige_daten!$D$57</f>
        <v>AR</v>
      </c>
      <c r="B19" s="41">
        <f>Wichtige_daten!A57</f>
        <v>54</v>
      </c>
      <c r="C19" s="41" t="str">
        <f>Wichtige_daten!B57</f>
        <v>Baumann, Johannes</v>
      </c>
      <c r="D19" s="279">
        <f>Wichtige_daten!$K$57</f>
        <v>2477</v>
      </c>
      <c r="E19" s="279"/>
      <c r="F19" s="106">
        <v>1</v>
      </c>
      <c r="G19" s="162"/>
      <c r="I19" s="106" t="s">
        <v>662</v>
      </c>
      <c r="J19" s="106">
        <v>1</v>
      </c>
      <c r="K19" s="121">
        <f>SUM(J19/J33)</f>
        <v>8.6956521739130436E-3</v>
      </c>
      <c r="L19" s="136">
        <f>$D$42</f>
        <v>2282</v>
      </c>
      <c r="M19" s="121">
        <f>SUM(L19/L33)</f>
        <v>5.1494165724562625E-3</v>
      </c>
      <c r="T19" s="121"/>
      <c r="U19" s="121" t="e">
        <f t="shared" si="0"/>
        <v>#DIV/0!</v>
      </c>
      <c r="V19" s="106">
        <f>Gesamtliste!$Y$130</f>
        <v>0</v>
      </c>
      <c r="W19" s="106" t="s">
        <v>662</v>
      </c>
    </row>
    <row r="20" spans="1:23" ht="16" thickBot="1">
      <c r="A20" s="40" t="str">
        <f>Wichtige_daten!$D$111</f>
        <v>AR</v>
      </c>
      <c r="B20" s="41">
        <f>Wichtige_daten!A111</f>
        <v>108</v>
      </c>
      <c r="C20" s="41" t="str">
        <f>Wichtige_daten!B111</f>
        <v>Merz, Hans-Rudolf</v>
      </c>
      <c r="D20" s="279">
        <f>Wichtige_daten!$K$111</f>
        <v>2496</v>
      </c>
      <c r="E20" s="279"/>
      <c r="F20" s="106">
        <v>2</v>
      </c>
      <c r="G20" s="162"/>
      <c r="I20" s="106" t="s">
        <v>663</v>
      </c>
      <c r="J20" s="106">
        <v>0</v>
      </c>
      <c r="K20" s="495">
        <v>0</v>
      </c>
      <c r="M20" s="495">
        <v>0</v>
      </c>
      <c r="T20" s="121"/>
      <c r="U20" s="121" t="e">
        <f t="shared" si="0"/>
        <v>#DIV/0!</v>
      </c>
      <c r="V20" s="106">
        <f>Gesamtliste!$Y$130</f>
        <v>0</v>
      </c>
      <c r="W20" s="106" t="s">
        <v>663</v>
      </c>
    </row>
    <row r="21" spans="1:23" ht="16" thickBot="1">
      <c r="A21" s="281"/>
      <c r="B21" s="140"/>
      <c r="C21" s="140" t="s">
        <v>1014</v>
      </c>
      <c r="D21" s="282">
        <f>SUM(D19:D20)</f>
        <v>4973</v>
      </c>
      <c r="E21" s="283">
        <f>SUM(D21/D187)</f>
        <v>1.1221756623499122E-2</v>
      </c>
      <c r="F21" s="131">
        <f>MAX(F19:F20)</f>
        <v>2</v>
      </c>
      <c r="G21" s="134">
        <f>SUM(F21/F187)</f>
        <v>1.680672268907563E-2</v>
      </c>
      <c r="H21" s="173"/>
      <c r="I21" s="106" t="s">
        <v>664</v>
      </c>
      <c r="J21" s="106">
        <v>2</v>
      </c>
      <c r="K21" s="121">
        <f>SUM(J21/J33)</f>
        <v>1.7391304347826087E-2</v>
      </c>
      <c r="L21" s="136">
        <f>$D$21</f>
        <v>4973</v>
      </c>
      <c r="M21" s="121">
        <f>SUM(L21/L33)</f>
        <v>1.1221756623499122E-2</v>
      </c>
      <c r="T21" s="121"/>
      <c r="U21" s="121" t="e">
        <f t="shared" si="0"/>
        <v>#DIV/0!</v>
      </c>
      <c r="V21" s="106">
        <f>Gesamtliste!$Y$130</f>
        <v>0</v>
      </c>
      <c r="W21" s="106" t="s">
        <v>664</v>
      </c>
    </row>
    <row r="22" spans="1:23" ht="16" thickBot="1">
      <c r="A22" s="41"/>
      <c r="B22" s="41"/>
      <c r="C22" s="41"/>
      <c r="D22" s="279"/>
      <c r="E22" s="279"/>
      <c r="I22" s="106" t="s">
        <v>665</v>
      </c>
      <c r="J22" s="106">
        <v>2</v>
      </c>
      <c r="K22" s="121">
        <f>SUM(J22/J33)</f>
        <v>1.7391304347826087E-2</v>
      </c>
      <c r="L22" s="136">
        <f>$D$16</f>
        <v>6209</v>
      </c>
      <c r="M22" s="121">
        <f>SUM(L22/L33)</f>
        <v>1.4010835888861059E-2</v>
      </c>
      <c r="T22" s="121"/>
      <c r="U22" s="121" t="e">
        <f t="shared" si="0"/>
        <v>#DIV/0!</v>
      </c>
      <c r="V22" s="106">
        <f>Gesamtliste!$Y$130</f>
        <v>0</v>
      </c>
      <c r="W22" s="106" t="s">
        <v>665</v>
      </c>
    </row>
    <row r="23" spans="1:23">
      <c r="A23" s="277" t="s">
        <v>1015</v>
      </c>
      <c r="B23" s="141"/>
      <c r="C23" s="141"/>
      <c r="D23" s="280"/>
      <c r="E23" s="280"/>
      <c r="F23" s="124"/>
      <c r="G23" s="278"/>
      <c r="I23" s="106" t="s">
        <v>666</v>
      </c>
      <c r="J23" s="106">
        <v>5</v>
      </c>
      <c r="K23" s="121">
        <f>SUM(J23/J33)</f>
        <v>4.3478260869565216E-2</v>
      </c>
      <c r="L23" s="136">
        <f>$D$106</f>
        <v>26032</v>
      </c>
      <c r="M23" s="121">
        <f>SUM(L23/L33)</f>
        <v>5.8742161355907728E-2</v>
      </c>
      <c r="T23" s="121"/>
      <c r="U23" s="121" t="e">
        <f>SUM(L23/V23)</f>
        <v>#DIV/0!</v>
      </c>
      <c r="V23" s="106">
        <f>Gesamtliste!$Y$130</f>
        <v>0</v>
      </c>
      <c r="W23" s="106" t="s">
        <v>666</v>
      </c>
    </row>
    <row r="24" spans="1:23">
      <c r="A24" s="40" t="str">
        <f>Wichtige_daten!$D$5</f>
        <v>BE</v>
      </c>
      <c r="B24" s="41">
        <f>Wichtige_daten!A5</f>
        <v>2</v>
      </c>
      <c r="C24" s="41" t="str">
        <f>Wichtige_daten!B5</f>
        <v>Ochsenbein, Ulrich</v>
      </c>
      <c r="D24" s="279">
        <f>Wichtige_daten!$K$5</f>
        <v>2232</v>
      </c>
      <c r="E24" s="279"/>
      <c r="F24" s="106">
        <v>1</v>
      </c>
      <c r="G24" s="162"/>
      <c r="I24" s="106" t="s">
        <v>667</v>
      </c>
      <c r="J24" s="106">
        <v>4</v>
      </c>
      <c r="K24" s="121">
        <f>SUM(J24/J33)</f>
        <v>3.4782608695652174E-2</v>
      </c>
      <c r="L24" s="136">
        <f>$D$73</f>
        <v>9711</v>
      </c>
      <c r="M24" s="121">
        <f>SUM(L24/L33)</f>
        <v>2.1913227140719881E-2</v>
      </c>
      <c r="T24" s="121"/>
      <c r="U24" s="121" t="e">
        <f t="shared" si="0"/>
        <v>#DIV/0!</v>
      </c>
      <c r="V24" s="106">
        <f>Gesamtliste!$Y$130</f>
        <v>0</v>
      </c>
      <c r="W24" s="106" t="s">
        <v>667</v>
      </c>
    </row>
    <row r="25" spans="1:23">
      <c r="A25" s="40" t="str">
        <f>Wichtige_daten!$D$11</f>
        <v>BE</v>
      </c>
      <c r="B25" s="41">
        <f>Wichtige_daten!A11</f>
        <v>8</v>
      </c>
      <c r="C25" s="41" t="str">
        <f>Wichtige_daten!B11</f>
        <v>Stämpfli, Jakob</v>
      </c>
      <c r="D25" s="279">
        <f>Wichtige_daten!$K$11</f>
        <v>3199</v>
      </c>
      <c r="E25" s="279"/>
      <c r="F25" s="106">
        <v>2</v>
      </c>
      <c r="G25" s="162"/>
      <c r="I25" s="106" t="s">
        <v>651</v>
      </c>
      <c r="J25" s="106">
        <v>5</v>
      </c>
      <c r="K25" s="121">
        <f>SUM(J25/J33)</f>
        <v>4.3478260869565216E-2</v>
      </c>
      <c r="L25" s="136">
        <f>$D$11</f>
        <v>31696</v>
      </c>
      <c r="M25" s="121">
        <f>SUM(L25/L33)</f>
        <v>7.152318478552748E-2</v>
      </c>
      <c r="T25" s="121"/>
      <c r="U25" s="121" t="e">
        <f>SUM(L25/V25)</f>
        <v>#DIV/0!</v>
      </c>
      <c r="V25" s="106">
        <f>Gesamtliste!$Y$130</f>
        <v>0</v>
      </c>
      <c r="W25" s="106" t="s">
        <v>651</v>
      </c>
    </row>
    <row r="26" spans="1:23">
      <c r="A26" s="40" t="str">
        <f>Wichtige_daten!$D$16</f>
        <v>BE</v>
      </c>
      <c r="B26" s="41">
        <f>Wichtige_daten!A16</f>
        <v>13</v>
      </c>
      <c r="C26" s="41" t="str">
        <f>Wichtige_daten!B16</f>
        <v>Schenk, Carl</v>
      </c>
      <c r="D26" s="279">
        <f>Wichtige_daten!$K$16</f>
        <v>11522</v>
      </c>
      <c r="E26" s="279"/>
      <c r="F26" s="106">
        <v>3</v>
      </c>
      <c r="G26" s="162"/>
      <c r="I26" s="106" t="s">
        <v>668</v>
      </c>
      <c r="J26" s="106">
        <v>3</v>
      </c>
      <c r="K26" s="121">
        <f>SUM(J26/J33)</f>
        <v>2.6086956521739129E-2</v>
      </c>
      <c r="L26" s="136">
        <f>$D$121</f>
        <v>17635</v>
      </c>
      <c r="M26" s="121">
        <f>SUM(L26/L33)</f>
        <v>3.9794023337101747E-2</v>
      </c>
      <c r="T26" s="121"/>
      <c r="U26" s="121" t="e">
        <f t="shared" si="0"/>
        <v>#DIV/0!</v>
      </c>
      <c r="V26" s="106">
        <f>Gesamtliste!$Y$130</f>
        <v>0</v>
      </c>
      <c r="W26" s="106" t="s">
        <v>668</v>
      </c>
    </row>
    <row r="27" spans="1:23">
      <c r="A27" s="40" t="str">
        <f>Wichtige_daten!$D$36</f>
        <v>BE</v>
      </c>
      <c r="B27" s="41">
        <f>Wichtige_daten!A36</f>
        <v>33</v>
      </c>
      <c r="C27" s="41" t="str">
        <f>Wichtige_daten!B36</f>
        <v>Müller, Eduard</v>
      </c>
      <c r="D27" s="279">
        <f>Wichtige_daten!$K$36</f>
        <v>8852</v>
      </c>
      <c r="E27" s="279"/>
      <c r="F27" s="106">
        <v>4</v>
      </c>
      <c r="G27" s="162"/>
      <c r="I27" s="106" t="s">
        <v>669</v>
      </c>
      <c r="J27" s="106">
        <v>7</v>
      </c>
      <c r="K27" s="121">
        <f>SUM(J27/J33)</f>
        <v>6.0869565217391307E-2</v>
      </c>
      <c r="L27" s="136">
        <f>$D$132</f>
        <v>30108</v>
      </c>
      <c r="M27" s="121">
        <f>SUM(L27/L33)</f>
        <v>6.7939804629059228E-2</v>
      </c>
      <c r="T27" s="121"/>
      <c r="U27" s="121" t="e">
        <f t="shared" si="0"/>
        <v>#DIV/0!</v>
      </c>
      <c r="V27" s="106">
        <f>Gesamtliste!$Y$130</f>
        <v>0</v>
      </c>
      <c r="W27" s="106" t="s">
        <v>669</v>
      </c>
    </row>
    <row r="28" spans="1:23">
      <c r="A28" s="40" t="str">
        <f>Wichtige_daten!$D$50</f>
        <v>BE</v>
      </c>
      <c r="B28" s="41">
        <f>Wichtige_daten!A50</f>
        <v>47</v>
      </c>
      <c r="C28" s="41" t="str">
        <f>Wichtige_daten!B50</f>
        <v>Scheurer, Karl</v>
      </c>
      <c r="D28" s="279">
        <f>Wichtige_daten!$K$50</f>
        <v>3602</v>
      </c>
      <c r="E28" s="279"/>
      <c r="F28" s="106">
        <v>5</v>
      </c>
      <c r="G28" s="162"/>
      <c r="I28" s="106" t="s">
        <v>670</v>
      </c>
      <c r="J28" s="106">
        <v>14</v>
      </c>
      <c r="K28" s="121">
        <f>SUM(J28/J33)</f>
        <v>0.12173913043478261</v>
      </c>
      <c r="L28" s="136">
        <f>$D$150</f>
        <v>51230</v>
      </c>
      <c r="M28" s="121">
        <f>SUM(L28/L33)</f>
        <v>0.11560237116868288</v>
      </c>
      <c r="T28" s="121"/>
      <c r="U28" s="121" t="e">
        <f t="shared" si="0"/>
        <v>#DIV/0!</v>
      </c>
      <c r="V28" s="106">
        <f>Gesamtliste!$Y$130</f>
        <v>0</v>
      </c>
      <c r="W28" s="106" t="s">
        <v>670</v>
      </c>
    </row>
    <row r="29" spans="1:23">
      <c r="A29" s="40" t="str">
        <f>Wichtige_daten!$D$55</f>
        <v>BE</v>
      </c>
      <c r="B29" s="41">
        <f>Wichtige_daten!A55</f>
        <v>52</v>
      </c>
      <c r="C29" s="41" t="str">
        <f>Wichtige_daten!B55</f>
        <v>Minger, Rudolf</v>
      </c>
      <c r="D29" s="279">
        <f>Wichtige_daten!$K$55</f>
        <v>4038</v>
      </c>
      <c r="E29" s="279"/>
      <c r="F29" s="106">
        <v>6</v>
      </c>
      <c r="G29" s="162"/>
      <c r="I29" s="106" t="s">
        <v>671</v>
      </c>
      <c r="J29" s="106">
        <v>3</v>
      </c>
      <c r="K29" s="121">
        <f>SUM(J29/J33)</f>
        <v>2.6086956521739129E-2</v>
      </c>
      <c r="L29" s="136">
        <f>$D$157</f>
        <v>11311</v>
      </c>
      <c r="M29" s="121">
        <f>SUM(L29/L33)</f>
        <v>2.5523685736657663E-2</v>
      </c>
      <c r="T29" s="121"/>
      <c r="U29" s="121" t="e">
        <f t="shared" si="0"/>
        <v>#DIV/0!</v>
      </c>
      <c r="V29" s="106">
        <f>Gesamtliste!$Y$130</f>
        <v>0</v>
      </c>
      <c r="W29" s="106" t="s">
        <v>671</v>
      </c>
    </row>
    <row r="30" spans="1:23">
      <c r="A30" s="40" t="str">
        <f>Wichtige_daten!$D$63</f>
        <v>BE</v>
      </c>
      <c r="B30" s="41">
        <f>Wichtige_daten!A63</f>
        <v>60</v>
      </c>
      <c r="C30" s="41" t="str">
        <f>Wichtige_daten!B63</f>
        <v>von Steiger, Eduard</v>
      </c>
      <c r="D30" s="279">
        <f>Wichtige_daten!$K$63</f>
        <v>4017</v>
      </c>
      <c r="E30" s="279"/>
      <c r="F30" s="106">
        <v>7</v>
      </c>
      <c r="G30" s="162"/>
      <c r="I30" s="106" t="s">
        <v>672</v>
      </c>
      <c r="J30" s="106">
        <v>9</v>
      </c>
      <c r="K30" s="121">
        <f>SUM(J30/J33)</f>
        <v>7.8260869565217397E-2</v>
      </c>
      <c r="L30" s="136">
        <f>$D$93</f>
        <v>29590</v>
      </c>
      <c r="M30" s="121">
        <f>SUM(L30/L33)</f>
        <v>6.6770918658624376E-2</v>
      </c>
      <c r="T30" s="121"/>
      <c r="U30" s="121" t="e">
        <f t="shared" si="0"/>
        <v>#DIV/0!</v>
      </c>
      <c r="V30" s="106">
        <f>Gesamtliste!$Y$130</f>
        <v>0</v>
      </c>
      <c r="W30" s="106" t="s">
        <v>672</v>
      </c>
    </row>
    <row r="31" spans="1:23">
      <c r="A31" s="40" t="str">
        <f>Wichtige_daten!$D$69</f>
        <v>BE</v>
      </c>
      <c r="B31" s="41">
        <f>Wichtige_daten!A69</f>
        <v>66</v>
      </c>
      <c r="C31" s="41" t="str">
        <f>Wichtige_daten!B69</f>
        <v>Feldmann, Markus</v>
      </c>
      <c r="D31" s="279">
        <f>Wichtige_daten!$K$69</f>
        <v>2499</v>
      </c>
      <c r="E31" s="279"/>
      <c r="F31" s="106">
        <v>8</v>
      </c>
      <c r="G31" s="162"/>
      <c r="I31" s="106" t="s">
        <v>673</v>
      </c>
      <c r="J31" s="106">
        <v>5</v>
      </c>
      <c r="K31" s="121">
        <f>SUM(J31/J33)</f>
        <v>4.3478260869565216E-2</v>
      </c>
      <c r="L31" s="136">
        <f>$D$62</f>
        <v>13419</v>
      </c>
      <c r="M31" s="121">
        <f>SUM(L31/L33)</f>
        <v>3.0280464936805692E-2</v>
      </c>
      <c r="T31" s="121"/>
      <c r="U31" s="121" t="e">
        <f t="shared" si="0"/>
        <v>#DIV/0!</v>
      </c>
      <c r="V31" s="106">
        <f>Gesamtliste!$Y$130</f>
        <v>0</v>
      </c>
      <c r="W31" s="106" t="s">
        <v>673</v>
      </c>
    </row>
    <row r="32" spans="1:23">
      <c r="A32" s="40" t="str">
        <f>Wichtige_daten!$D$75</f>
        <v>BE</v>
      </c>
      <c r="B32" s="41">
        <f>Wichtige_daten!A75</f>
        <v>72</v>
      </c>
      <c r="C32" s="41" t="str">
        <f>Wichtige_daten!B75</f>
        <v>Wahlen, Friedrich Traugott</v>
      </c>
      <c r="D32" s="279">
        <f>Wichtige_daten!$K$75</f>
        <v>2578</v>
      </c>
      <c r="E32" s="279"/>
      <c r="F32" s="106">
        <v>9</v>
      </c>
      <c r="G32" s="162"/>
      <c r="I32" s="106" t="s">
        <v>674</v>
      </c>
      <c r="K32" s="121"/>
      <c r="T32" s="121"/>
      <c r="U32" s="121" t="e">
        <f t="shared" si="0"/>
        <v>#DIV/0!</v>
      </c>
      <c r="V32" s="106">
        <f>Gesamtliste!$Y$130</f>
        <v>0</v>
      </c>
      <c r="W32" s="106" t="s">
        <v>674</v>
      </c>
    </row>
    <row r="33" spans="1:21">
      <c r="A33" s="40" t="str">
        <f>Wichtige_daten!$D$82</f>
        <v>BE</v>
      </c>
      <c r="B33" s="41">
        <f>Wichtige_daten!A82</f>
        <v>79</v>
      </c>
      <c r="C33" s="41" t="str">
        <f>Wichtige_daten!B82</f>
        <v>Gnägi, Rudolf</v>
      </c>
      <c r="D33" s="279">
        <f>Wichtige_daten!$K$82</f>
        <v>5113</v>
      </c>
      <c r="E33" s="279"/>
      <c r="F33" s="106">
        <v>10</v>
      </c>
      <c r="G33" s="162"/>
      <c r="J33" s="106">
        <f>SUM(J7:J31)</f>
        <v>115</v>
      </c>
      <c r="K33" s="121">
        <f>SUM(K7:K31)</f>
        <v>0.99999999999999989</v>
      </c>
      <c r="L33" s="106">
        <f>SUM(L7:L31)</f>
        <v>443157</v>
      </c>
      <c r="T33" s="121"/>
      <c r="U33" s="121" t="e">
        <f>SUM(U7:U32)</f>
        <v>#DIV/0!</v>
      </c>
    </row>
    <row r="34" spans="1:21">
      <c r="A34" s="40" t="str">
        <f>Wichtige_daten!$D$101</f>
        <v>BE</v>
      </c>
      <c r="B34" s="41">
        <f>Wichtige_daten!A101</f>
        <v>98</v>
      </c>
      <c r="C34" s="41" t="str">
        <f>Wichtige_daten!B101</f>
        <v>Ogi, Adolf</v>
      </c>
      <c r="D34" s="279">
        <f>Wichtige_daten!$K$101</f>
        <v>4749</v>
      </c>
      <c r="E34" s="279"/>
      <c r="F34" s="106">
        <v>11</v>
      </c>
      <c r="G34" s="162"/>
    </row>
    <row r="35" spans="1:21">
      <c r="A35" s="40" t="str">
        <f>Wichtige_daten!$D$108</f>
        <v>BE</v>
      </c>
      <c r="B35" s="41">
        <f>Wichtige_daten!A108</f>
        <v>105</v>
      </c>
      <c r="C35" s="41" t="str">
        <f>Wichtige_daten!B108</f>
        <v>Schmid, Samuel</v>
      </c>
      <c r="D35" s="279">
        <f>Wichtige_daten!$K$108</f>
        <v>2922</v>
      </c>
      <c r="E35" s="279"/>
      <c r="F35" s="106">
        <v>12</v>
      </c>
      <c r="G35" s="162"/>
    </row>
    <row r="36" spans="1:21">
      <c r="A36" s="40" t="str">
        <f>Wichtige_daten!D116</f>
        <v>BE</v>
      </c>
      <c r="B36" s="41">
        <f>Wichtige_daten!A116</f>
        <v>113</v>
      </c>
      <c r="C36" s="41" t="str">
        <f>Wichtige_daten!B116</f>
        <v>Sommaruga, Simonetta</v>
      </c>
      <c r="D36" s="279">
        <f>Wichtige_daten!K116</f>
        <v>4444</v>
      </c>
      <c r="E36" s="279"/>
      <c r="F36" s="106">
        <v>13</v>
      </c>
      <c r="G36" s="162"/>
      <c r="K36" s="106">
        <v>420140</v>
      </c>
    </row>
    <row r="37" spans="1:21" ht="16" thickBot="1">
      <c r="A37" s="40" t="str">
        <f>Wichtige_daten!D117</f>
        <v>BE</v>
      </c>
      <c r="B37" s="41">
        <f>Wichtige_daten!A117</f>
        <v>114</v>
      </c>
      <c r="C37" s="41" t="str">
        <f>Wichtige_daten!B117</f>
        <v>Schneider-Amman, Johann N.</v>
      </c>
      <c r="D37" s="279">
        <f>Wichtige_daten!K117</f>
        <v>2983</v>
      </c>
      <c r="E37" s="279"/>
      <c r="F37" s="106">
        <v>14</v>
      </c>
      <c r="G37" s="162"/>
    </row>
    <row r="38" spans="1:21" ht="16" thickBot="1">
      <c r="A38" s="137"/>
      <c r="B38" s="138"/>
      <c r="C38" s="140" t="s">
        <v>1016</v>
      </c>
      <c r="D38" s="282">
        <f>SUM(D24:D37)</f>
        <v>62750</v>
      </c>
      <c r="E38" s="283">
        <f>SUM(D38/D187)</f>
        <v>0.14159767305943491</v>
      </c>
      <c r="F38" s="131">
        <f>MAX(F24:F37)</f>
        <v>14</v>
      </c>
      <c r="G38" s="134">
        <f>SUM(F38/F187)</f>
        <v>0.11764705882352941</v>
      </c>
    </row>
    <row r="39" spans="1:21" ht="16" thickBot="1">
      <c r="A39" s="41"/>
      <c r="B39" s="41"/>
      <c r="C39" s="41"/>
      <c r="D39" s="279"/>
      <c r="E39" s="279"/>
    </row>
    <row r="40" spans="1:21">
      <c r="A40" s="277" t="s">
        <v>1020</v>
      </c>
      <c r="B40" s="141"/>
      <c r="C40" s="141"/>
      <c r="D40" s="280"/>
      <c r="E40" s="280"/>
      <c r="F40" s="124"/>
      <c r="G40" s="278"/>
      <c r="R40" s="129">
        <v>39021</v>
      </c>
      <c r="S40" s="129">
        <v>40885</v>
      </c>
      <c r="T40" s="106">
        <f>SUM(S40-R40)</f>
        <v>1864</v>
      </c>
    </row>
    <row r="41" spans="1:21" ht="16" thickBot="1">
      <c r="A41" s="40" t="str">
        <f>Wichtige_daten!$D$32</f>
        <v>BL</v>
      </c>
      <c r="B41" s="41">
        <f>Wichtige_daten!A32</f>
        <v>29</v>
      </c>
      <c r="C41" s="41" t="str">
        <f>Wichtige_daten!B32</f>
        <v>Frey, Emil</v>
      </c>
      <c r="D41" s="279">
        <f>Wichtige_daten!$K$32</f>
        <v>2282</v>
      </c>
      <c r="E41" s="279"/>
      <c r="F41" s="106">
        <v>1</v>
      </c>
      <c r="G41" s="162"/>
    </row>
    <row r="42" spans="1:21" ht="16" thickBot="1">
      <c r="A42" s="281"/>
      <c r="B42" s="140"/>
      <c r="C42" s="140" t="s">
        <v>1018</v>
      </c>
      <c r="D42" s="282">
        <f>SUM(D41)</f>
        <v>2282</v>
      </c>
      <c r="E42" s="283">
        <f>SUM(D42/D187)</f>
        <v>5.1494165724562625E-3</v>
      </c>
      <c r="F42" s="131">
        <f>MAX(F41)</f>
        <v>1</v>
      </c>
      <c r="G42" s="134">
        <f>SUM(F42/F187)</f>
        <v>8.4033613445378148E-3</v>
      </c>
      <c r="H42" s="173"/>
    </row>
    <row r="43" spans="1:21" ht="16" thickBot="1">
      <c r="A43" s="41"/>
      <c r="B43" s="41"/>
      <c r="C43" s="41"/>
      <c r="D43" s="279"/>
      <c r="E43" s="279"/>
    </row>
    <row r="44" spans="1:21">
      <c r="A44" s="277" t="s">
        <v>1019</v>
      </c>
      <c r="B44" s="141"/>
      <c r="C44" s="141"/>
      <c r="D44" s="280"/>
      <c r="E44" s="280"/>
      <c r="F44" s="124"/>
      <c r="G44" s="278"/>
    </row>
    <row r="45" spans="1:21">
      <c r="A45" s="40" t="str">
        <f>Wichtige_daten!$D$79</f>
        <v>BS</v>
      </c>
      <c r="B45" s="41">
        <f>Wichtige_daten!A79</f>
        <v>76</v>
      </c>
      <c r="C45" s="41" t="str">
        <f>Wichtige_daten!B79</f>
        <v>Tschudi, Hans-Peter</v>
      </c>
      <c r="D45" s="279">
        <f>Wichtige_daten!$K$79</f>
        <v>5114</v>
      </c>
      <c r="E45" s="279"/>
      <c r="F45" s="106">
        <v>1</v>
      </c>
      <c r="G45" s="162"/>
    </row>
    <row r="46" spans="1:21" ht="16" thickBot="1">
      <c r="A46" s="40" t="str">
        <f>Wichtige_daten!$D$37</f>
        <v xml:space="preserve">BS </v>
      </c>
      <c r="B46" s="41">
        <f>Wichtige_daten!A37</f>
        <v>34</v>
      </c>
      <c r="C46" s="41" t="str">
        <f>Wichtige_daten!B37</f>
        <v>Brenner, Ernst</v>
      </c>
      <c r="D46" s="279">
        <f>Wichtige_daten!$K$37</f>
        <v>5093</v>
      </c>
      <c r="E46" s="279"/>
      <c r="F46" s="106">
        <v>2</v>
      </c>
      <c r="G46" s="162"/>
    </row>
    <row r="47" spans="1:21" ht="16" thickBot="1">
      <c r="A47" s="281"/>
      <c r="B47" s="140"/>
      <c r="C47" s="140" t="s">
        <v>1021</v>
      </c>
      <c r="D47" s="282">
        <f>SUM(D45:D46)</f>
        <v>10207</v>
      </c>
      <c r="E47" s="283">
        <f>SUM(D47/D187)</f>
        <v>2.3032469305460594E-2</v>
      </c>
      <c r="F47" s="131">
        <f>MAX(F45:F46)</f>
        <v>2</v>
      </c>
      <c r="G47" s="134">
        <f>SUM(F47/F187)</f>
        <v>1.680672268907563E-2</v>
      </c>
      <c r="H47" s="173"/>
    </row>
    <row r="48" spans="1:21" ht="16" thickBot="1">
      <c r="A48" s="41"/>
      <c r="B48" s="41"/>
      <c r="C48" s="41"/>
      <c r="D48" s="279"/>
      <c r="E48" s="279"/>
    </row>
    <row r="49" spans="1:8">
      <c r="A49" s="277" t="s">
        <v>1022</v>
      </c>
      <c r="B49" s="141"/>
      <c r="C49" s="141"/>
      <c r="D49" s="280"/>
      <c r="E49" s="280"/>
      <c r="F49" s="124"/>
      <c r="G49" s="278"/>
    </row>
    <row r="50" spans="1:8">
      <c r="A50" s="40" t="str">
        <f>Wichtige_daten!$D$52</f>
        <v>FR</v>
      </c>
      <c r="B50" s="41">
        <f>Wichtige_daten!A52</f>
        <v>49</v>
      </c>
      <c r="C50" s="41" t="str">
        <f>Wichtige_daten!B52</f>
        <v>Musy, Jean-Marie</v>
      </c>
      <c r="D50" s="279">
        <f>Wichtige_daten!$K$52</f>
        <v>5234</v>
      </c>
      <c r="E50" s="279"/>
      <c r="F50" s="106">
        <v>1</v>
      </c>
      <c r="G50" s="162"/>
    </row>
    <row r="51" spans="1:8">
      <c r="A51" s="40" t="str">
        <f>Wichtige_daten!$D$76</f>
        <v>FR</v>
      </c>
      <c r="B51" s="41">
        <f>Wichtige_daten!A76</f>
        <v>73</v>
      </c>
      <c r="C51" s="41" t="str">
        <f>Wichtige_daten!B76</f>
        <v>Bourgknecht, Jean</v>
      </c>
      <c r="D51" s="279">
        <f>Wichtige_daten!$K$76</f>
        <v>977</v>
      </c>
      <c r="E51" s="279"/>
      <c r="F51" s="106">
        <v>2</v>
      </c>
      <c r="G51" s="162"/>
    </row>
    <row r="52" spans="1:8">
      <c r="A52" s="40" t="str">
        <f>Wichtige_daten!$D$107</f>
        <v>FR</v>
      </c>
      <c r="B52" s="41">
        <f>Wichtige_daten!A107</f>
        <v>104</v>
      </c>
      <c r="C52" s="41" t="str">
        <f>Wichtige_daten!B107</f>
        <v>Deiss, Joseph</v>
      </c>
      <c r="D52" s="279">
        <f>Wichtige_daten!$K$107</f>
        <v>2649</v>
      </c>
      <c r="E52" s="279"/>
      <c r="F52" s="106">
        <v>3</v>
      </c>
      <c r="G52" s="162"/>
    </row>
    <row r="53" spans="1:8" ht="16" thickBot="1">
      <c r="A53" s="42" t="str">
        <f>Wichtige_daten!$D$118</f>
        <v>FR</v>
      </c>
      <c r="B53" s="43">
        <f>Wichtige_daten!A118</f>
        <v>115</v>
      </c>
      <c r="C53" s="43" t="str">
        <f>Wichtige_daten!B118</f>
        <v>Berset, Alain</v>
      </c>
      <c r="D53" s="284">
        <f>Wichtige_daten!$K$118</f>
        <v>4018</v>
      </c>
      <c r="E53" s="284"/>
      <c r="F53" s="187">
        <v>4</v>
      </c>
      <c r="G53" s="165"/>
    </row>
    <row r="54" spans="1:8" ht="16" thickBot="1">
      <c r="A54" s="281"/>
      <c r="B54" s="140"/>
      <c r="C54" s="140" t="s">
        <v>1023</v>
      </c>
      <c r="D54" s="282">
        <f>SUM(D50:D53)</f>
        <v>12878</v>
      </c>
      <c r="E54" s="283">
        <f>SUM(D54/D187)</f>
        <v>2.905967862405423E-2</v>
      </c>
      <c r="F54" s="131">
        <f>MAX(F50:F53)</f>
        <v>4</v>
      </c>
      <c r="G54" s="134">
        <f>SUM(F54/F187)</f>
        <v>3.3613445378151259E-2</v>
      </c>
    </row>
    <row r="55" spans="1:8" ht="16" thickBot="1">
      <c r="A55" s="41"/>
      <c r="B55" s="41"/>
      <c r="C55" s="41"/>
      <c r="D55" s="279"/>
      <c r="E55" s="279"/>
    </row>
    <row r="56" spans="1:8">
      <c r="A56" s="277" t="s">
        <v>1024</v>
      </c>
      <c r="B56" s="141"/>
      <c r="C56" s="141"/>
      <c r="D56" s="280"/>
      <c r="E56" s="280"/>
      <c r="F56" s="124"/>
      <c r="G56" s="278"/>
    </row>
    <row r="57" spans="1:8">
      <c r="A57" s="40" t="str">
        <f>Wichtige_daten!$D$17</f>
        <v>GE</v>
      </c>
      <c r="B57" s="41">
        <f>Wichtige_daten!A17</f>
        <v>14</v>
      </c>
      <c r="C57" s="41" t="str">
        <f>Wichtige_daten!B17</f>
        <v>Challet-Venel, Jean-Jacques</v>
      </c>
      <c r="D57" s="279">
        <f>Wichtige_daten!$K$17</f>
        <v>3095</v>
      </c>
      <c r="E57" s="279"/>
      <c r="F57" s="106">
        <v>1</v>
      </c>
      <c r="G57" s="162"/>
    </row>
    <row r="58" spans="1:8">
      <c r="A58" s="40" t="str">
        <f>Wichtige_daten!$D$34</f>
        <v>GE</v>
      </c>
      <c r="B58" s="41">
        <f>Wichtige_daten!A34</f>
        <v>31</v>
      </c>
      <c r="C58" s="41" t="str">
        <f>Wichtige_daten!B34</f>
        <v>Lachenal, Adrien</v>
      </c>
      <c r="D58" s="279">
        <f>Wichtige_daten!$K$34</f>
        <v>2556</v>
      </c>
      <c r="E58" s="279"/>
      <c r="F58" s="106">
        <v>2</v>
      </c>
      <c r="G58" s="162"/>
    </row>
    <row r="59" spans="1:8">
      <c r="A59" s="40" t="str">
        <f>Wichtige_daten!$D$48</f>
        <v>GE</v>
      </c>
      <c r="B59" s="41">
        <f>Wichtige_daten!A48</f>
        <v>45</v>
      </c>
      <c r="C59" s="41" t="str">
        <f>Wichtige_daten!B48</f>
        <v>Ador, Gustave</v>
      </c>
      <c r="D59" s="279">
        <f>Wichtige_daten!$K$48</f>
        <v>919</v>
      </c>
      <c r="E59" s="279"/>
      <c r="F59" s="106">
        <v>3</v>
      </c>
      <c r="G59" s="162"/>
    </row>
    <row r="60" spans="1:8">
      <c r="A60" s="40" t="str">
        <f>Wichtige_daten!$D$103</f>
        <v>GE</v>
      </c>
      <c r="B60" s="41">
        <f>Wichtige_daten!A103</f>
        <v>100</v>
      </c>
      <c r="C60" s="41" t="str">
        <f>Wichtige_daten!B103</f>
        <v>Dreifuss, Ruth</v>
      </c>
      <c r="D60" s="279">
        <f>Wichtige_daten!$K$103</f>
        <v>3562</v>
      </c>
      <c r="E60" s="279"/>
      <c r="F60" s="106">
        <v>4</v>
      </c>
      <c r="G60" s="162"/>
    </row>
    <row r="61" spans="1:8" ht="16" thickBot="1">
      <c r="A61" s="42" t="str">
        <f>Wichtige_daten!$D$109</f>
        <v>GE</v>
      </c>
      <c r="B61" s="43">
        <f>Wichtige_daten!A109</f>
        <v>106</v>
      </c>
      <c r="C61" s="43" t="str">
        <f>Wichtige_daten!B109</f>
        <v>Calmy-Rey, Micheline</v>
      </c>
      <c r="D61" s="284">
        <f>Wichtige_daten!$K$109</f>
        <v>3287</v>
      </c>
      <c r="E61" s="284"/>
      <c r="F61" s="187">
        <v>5</v>
      </c>
      <c r="G61" s="165"/>
    </row>
    <row r="62" spans="1:8" ht="16" thickBot="1">
      <c r="A62" s="285"/>
      <c r="B62" s="286"/>
      <c r="C62" s="286" t="s">
        <v>1025</v>
      </c>
      <c r="D62" s="287">
        <f>SUM(D57:D61)</f>
        <v>13419</v>
      </c>
      <c r="E62" s="288">
        <f>SUM(D62/D187)</f>
        <v>3.0280464936805692E-2</v>
      </c>
      <c r="F62" s="289">
        <f>MAX(F57:F61)</f>
        <v>5</v>
      </c>
      <c r="G62" s="290">
        <f>SUM(F62/F187)</f>
        <v>4.2016806722689079E-2</v>
      </c>
      <c r="H62" s="173"/>
    </row>
    <row r="63" spans="1:8" ht="16" thickBot="1">
      <c r="A63" s="41"/>
      <c r="B63" s="41"/>
      <c r="C63" s="41"/>
      <c r="D63" s="279"/>
      <c r="E63" s="279"/>
    </row>
    <row r="64" spans="1:8">
      <c r="A64" s="277" t="s">
        <v>1026</v>
      </c>
      <c r="B64" s="141"/>
      <c r="C64" s="141"/>
      <c r="D64" s="280"/>
      <c r="E64" s="280"/>
      <c r="F64" s="124"/>
      <c r="G64" s="278"/>
    </row>
    <row r="65" spans="1:8" ht="16" thickBot="1">
      <c r="A65" s="42" t="str">
        <f>Wichtige_daten!$D$23</f>
        <v>GL</v>
      </c>
      <c r="B65" s="43">
        <f>Wichtige_daten!A23</f>
        <v>20</v>
      </c>
      <c r="C65" s="43" t="str">
        <f>Wichtige_daten!B23</f>
        <v>Heer, Joachim</v>
      </c>
      <c r="D65" s="284">
        <f>Wichtige_daten!$K$23</f>
        <v>1093</v>
      </c>
      <c r="E65" s="284"/>
      <c r="F65" s="187">
        <v>1</v>
      </c>
      <c r="G65" s="165"/>
    </row>
    <row r="66" spans="1:8" ht="16" thickBot="1">
      <c r="A66" s="285"/>
      <c r="B66" s="286"/>
      <c r="C66" s="286" t="s">
        <v>1027</v>
      </c>
      <c r="D66" s="287">
        <f>SUM(D65)</f>
        <v>1093</v>
      </c>
      <c r="E66" s="288">
        <f>SUM(D66/D187)</f>
        <v>2.4663945283499977E-3</v>
      </c>
      <c r="F66" s="289">
        <f>MAX(F65)</f>
        <v>1</v>
      </c>
      <c r="G66" s="290">
        <f>SUM(F66/F187)</f>
        <v>8.4033613445378148E-3</v>
      </c>
      <c r="H66" s="173"/>
    </row>
    <row r="67" spans="1:8" ht="16" thickBot="1">
      <c r="A67" s="41"/>
      <c r="B67" s="41"/>
      <c r="C67" s="41"/>
      <c r="D67" s="279"/>
      <c r="E67" s="279"/>
    </row>
    <row r="68" spans="1:8">
      <c r="A68" s="277" t="s">
        <v>1028</v>
      </c>
      <c r="B68" s="141"/>
      <c r="C68" s="141"/>
      <c r="D68" s="280"/>
      <c r="E68" s="280"/>
      <c r="F68" s="124"/>
      <c r="G68" s="278"/>
    </row>
    <row r="69" spans="1:8">
      <c r="A69" s="40" t="str">
        <f>Wichtige_daten!$D$27</f>
        <v>GR</v>
      </c>
      <c r="B69" s="41">
        <f>Wichtige_daten!A27</f>
        <v>24</v>
      </c>
      <c r="C69" s="41" t="str">
        <f>Wichtige_daten!B27</f>
        <v>Bavier, Simeon</v>
      </c>
      <c r="D69" s="279">
        <f>Wichtige_daten!$K$27</f>
        <v>1469</v>
      </c>
      <c r="E69" s="279"/>
      <c r="F69" s="106">
        <v>1</v>
      </c>
      <c r="G69" s="162"/>
    </row>
    <row r="70" spans="1:8">
      <c r="A70" s="40" t="str">
        <f>Wichtige_daten!$D$47</f>
        <v>GR</v>
      </c>
      <c r="B70" s="41">
        <f>Wichtige_daten!A47</f>
        <v>44</v>
      </c>
      <c r="C70" s="41" t="str">
        <f>Wichtige_daten!B47</f>
        <v>Calonder, Felix-Louis</v>
      </c>
      <c r="D70" s="279">
        <f>Wichtige_daten!$K$47</f>
        <v>2398</v>
      </c>
      <c r="E70" s="279"/>
      <c r="F70" s="106">
        <v>2</v>
      </c>
      <c r="G70" s="162"/>
    </row>
    <row r="71" spans="1:8">
      <c r="A71" s="40" t="str">
        <f>Wichtige_daten!$D$92</f>
        <v>GR</v>
      </c>
      <c r="B71" s="41">
        <f>Wichtige_daten!A92</f>
        <v>89</v>
      </c>
      <c r="C71" s="41" t="str">
        <f>Wichtige_daten!B92</f>
        <v>Schlumpf, Leon</v>
      </c>
      <c r="D71" s="279">
        <f>Wichtige_daten!$K$92</f>
        <v>2922</v>
      </c>
      <c r="E71" s="279"/>
      <c r="F71" s="106">
        <v>3</v>
      </c>
      <c r="G71" s="162"/>
    </row>
    <row r="72" spans="1:8" ht="16" thickBot="1">
      <c r="A72" s="42" t="str">
        <f>Wichtige_daten!$D$113</f>
        <v>GR</v>
      </c>
      <c r="B72" s="43">
        <f>Wichtige_daten!A113</f>
        <v>110</v>
      </c>
      <c r="C72" s="43" t="str">
        <f>Wichtige_daten!B113</f>
        <v>Widmer-Schlumpf, Eveline</v>
      </c>
      <c r="D72" s="284">
        <f>Wichtige_daten!$K$113</f>
        <v>2922</v>
      </c>
      <c r="E72" s="284"/>
      <c r="F72" s="187">
        <v>4</v>
      </c>
      <c r="G72" s="165"/>
    </row>
    <row r="73" spans="1:8" ht="16" thickBot="1">
      <c r="A73" s="281"/>
      <c r="B73" s="140"/>
      <c r="C73" s="140" t="s">
        <v>1029</v>
      </c>
      <c r="D73" s="282">
        <f>SUM(D69:D72)</f>
        <v>9711</v>
      </c>
      <c r="E73" s="283">
        <f>SUM(D73/D187)</f>
        <v>2.1913227140719881E-2</v>
      </c>
      <c r="F73" s="131">
        <f>MAX(F69:F72)</f>
        <v>4</v>
      </c>
      <c r="G73" s="134">
        <f>SUM(F73/F187)</f>
        <v>3.3613445378151259E-2</v>
      </c>
      <c r="H73" s="173"/>
    </row>
    <row r="74" spans="1:8" ht="16" thickBot="1">
      <c r="A74" s="41"/>
      <c r="B74" s="41"/>
      <c r="C74" s="41"/>
      <c r="D74" s="279"/>
      <c r="E74" s="279"/>
    </row>
    <row r="75" spans="1:8">
      <c r="A75" s="277" t="s">
        <v>1034</v>
      </c>
      <c r="B75" s="141"/>
      <c r="C75" s="141"/>
      <c r="D75" s="280"/>
      <c r="E75" s="280"/>
      <c r="F75" s="124"/>
      <c r="G75" s="278"/>
    </row>
    <row r="76" spans="1:8">
      <c r="A76" s="40" t="str">
        <f>Wichtige_daten!$D$13</f>
        <v>LU</v>
      </c>
      <c r="B76" s="41">
        <f>Wichtige_daten!A13</f>
        <v>10</v>
      </c>
      <c r="C76" s="41" t="str">
        <f>Wichtige_daten!B13</f>
        <v>Knüsel, Melchior Josef Martin</v>
      </c>
      <c r="D76" s="279">
        <f>Wichtige_daten!$K$13</f>
        <v>7474</v>
      </c>
      <c r="E76" s="279"/>
      <c r="F76" s="106">
        <v>1</v>
      </c>
      <c r="G76" s="162"/>
    </row>
    <row r="77" spans="1:8">
      <c r="A77" s="40" t="str">
        <f>Wichtige_daten!$D$33</f>
        <v>LU</v>
      </c>
      <c r="B77" s="41">
        <f>Wichtige_daten!A33</f>
        <v>30</v>
      </c>
      <c r="C77" s="41" t="str">
        <f>Wichtige_daten!B33</f>
        <v>Zemp, Joseph</v>
      </c>
      <c r="D77" s="279">
        <f>Wichtige_daten!$K$33</f>
        <v>6013</v>
      </c>
      <c r="E77" s="279"/>
      <c r="F77" s="106">
        <v>2</v>
      </c>
      <c r="G77" s="162"/>
    </row>
    <row r="78" spans="1:8">
      <c r="A78" s="40" t="str">
        <f>Wichtige_daten!$D$41</f>
        <v>LU</v>
      </c>
      <c r="B78" s="41">
        <f>Wichtige_daten!A41</f>
        <v>38</v>
      </c>
      <c r="C78" s="41" t="str">
        <f>Wichtige_daten!B41</f>
        <v>Schobinger, Josef Anton</v>
      </c>
      <c r="D78" s="279">
        <f>Wichtige_daten!$K$41</f>
        <v>1258</v>
      </c>
      <c r="E78" s="279"/>
      <c r="F78" s="106">
        <v>3</v>
      </c>
      <c r="G78" s="162"/>
    </row>
    <row r="79" spans="1:8">
      <c r="A79" s="40" t="str">
        <f>Wichtige_daten!$D$93</f>
        <v>LU</v>
      </c>
      <c r="B79" s="41">
        <f>Wichtige_daten!A93</f>
        <v>90</v>
      </c>
      <c r="C79" s="41" t="str">
        <f>Wichtige_daten!B93</f>
        <v>Egli, Alphons</v>
      </c>
      <c r="D79" s="279">
        <f>Wichtige_daten!$K$93</f>
        <v>1461</v>
      </c>
      <c r="E79" s="279"/>
      <c r="F79" s="106">
        <v>4</v>
      </c>
      <c r="G79" s="162"/>
    </row>
    <row r="80" spans="1:8" ht="16" thickBot="1">
      <c r="A80" s="42" t="str">
        <f>Wichtige_daten!$D$102</f>
        <v>LU</v>
      </c>
      <c r="B80" s="43">
        <f>Wichtige_daten!A102</f>
        <v>99</v>
      </c>
      <c r="C80" s="43" t="str">
        <f>Wichtige_daten!B102</f>
        <v>Villiger, Kaspar</v>
      </c>
      <c r="D80" s="284">
        <f>Wichtige_daten!$K$102</f>
        <v>5447</v>
      </c>
      <c r="E80" s="284"/>
      <c r="F80" s="187">
        <v>5</v>
      </c>
      <c r="G80" s="165"/>
    </row>
    <row r="81" spans="1:8" ht="16" thickBot="1">
      <c r="A81" s="285"/>
      <c r="B81" s="286"/>
      <c r="C81" s="286" t="s">
        <v>1031</v>
      </c>
      <c r="D81" s="287">
        <f>SUM(D76:D80)</f>
        <v>21653</v>
      </c>
      <c r="E81" s="288">
        <f>SUM(D81/D187)</f>
        <v>4.8860787486150505E-2</v>
      </c>
      <c r="F81" s="289">
        <f>MAX(F76:F80)</f>
        <v>5</v>
      </c>
      <c r="G81" s="290">
        <f>SUM(F81/F187)</f>
        <v>4.2016806722689079E-2</v>
      </c>
      <c r="H81" s="173"/>
    </row>
    <row r="82" spans="1:8" ht="16" thickBot="1">
      <c r="A82" s="41"/>
      <c r="B82" s="41"/>
      <c r="C82" s="41"/>
      <c r="D82" s="279"/>
      <c r="E82" s="279"/>
    </row>
    <row r="83" spans="1:8">
      <c r="A83" s="277" t="s">
        <v>1033</v>
      </c>
      <c r="B83" s="141"/>
      <c r="C83" s="141"/>
      <c r="D83" s="280"/>
      <c r="E83" s="280"/>
      <c r="F83" s="124"/>
      <c r="G83" s="278"/>
    </row>
    <row r="84" spans="1:8">
      <c r="A84" s="40" t="str">
        <f>Wichtige_daten!$D$22</f>
        <v>NE</v>
      </c>
      <c r="B84" s="41">
        <f>Wichtige_daten!A22</f>
        <v>19</v>
      </c>
      <c r="C84" s="41" t="str">
        <f>Wichtige_daten!B22</f>
        <v>Borel, Eugène</v>
      </c>
      <c r="D84" s="279">
        <f>Wichtige_daten!$K$22</f>
        <v>1095</v>
      </c>
      <c r="E84" s="279"/>
      <c r="F84" s="106">
        <v>1</v>
      </c>
      <c r="G84" s="162"/>
    </row>
    <row r="85" spans="1:8">
      <c r="A85" s="40" t="str">
        <f>Wichtige_daten!$D$26</f>
        <v>NE</v>
      </c>
      <c r="B85" s="41">
        <f>Wichtige_daten!A26</f>
        <v>23</v>
      </c>
      <c r="C85" s="41" t="str">
        <f>Wichtige_daten!B26</f>
        <v>Droz, Numa</v>
      </c>
      <c r="D85" s="279">
        <f>Wichtige_daten!$K$26</f>
        <v>6210</v>
      </c>
      <c r="E85" s="279"/>
      <c r="F85" s="106">
        <v>2</v>
      </c>
      <c r="G85" s="162"/>
    </row>
    <row r="86" spans="1:8">
      <c r="A86" s="40" t="str">
        <f>Wichtige_daten!$D$38</f>
        <v>NE</v>
      </c>
      <c r="B86" s="41">
        <f>Wichtige_daten!A38</f>
        <v>35</v>
      </c>
      <c r="C86" s="41" t="str">
        <f>Wichtige_daten!B38</f>
        <v>Comtesse, Robert</v>
      </c>
      <c r="D86" s="279">
        <f>Wichtige_daten!$K$38</f>
        <v>4447</v>
      </c>
      <c r="E86" s="279"/>
      <c r="F86" s="106">
        <v>3</v>
      </c>
      <c r="G86" s="162"/>
    </row>
    <row r="87" spans="1:8">
      <c r="A87" s="40" t="str">
        <f>Wichtige_daten!$D$66</f>
        <v>NE</v>
      </c>
      <c r="B87" s="41">
        <f>Wichtige_daten!A66</f>
        <v>63</v>
      </c>
      <c r="C87" s="41" t="str">
        <f>Wichtige_daten!B66</f>
        <v>Petitpierre, Max</v>
      </c>
      <c r="D87" s="279">
        <f>Wichtige_daten!$K$66</f>
        <v>6025</v>
      </c>
      <c r="E87" s="279"/>
      <c r="F87" s="106">
        <v>4</v>
      </c>
      <c r="G87" s="162"/>
    </row>
    <row r="88" spans="1:8">
      <c r="A88" s="40" t="str">
        <f>Wichtige_daten!$D$84</f>
        <v>NE</v>
      </c>
      <c r="B88" s="41">
        <f>Wichtige_daten!A84</f>
        <v>81</v>
      </c>
      <c r="C88" s="41" t="str">
        <f>Wichtige_daten!B84</f>
        <v>Graber, Pierre</v>
      </c>
      <c r="D88" s="279">
        <f>Wichtige_daten!$K$84</f>
        <v>2922</v>
      </c>
      <c r="E88" s="279"/>
      <c r="F88" s="106">
        <v>5</v>
      </c>
      <c r="G88" s="162"/>
    </row>
    <row r="89" spans="1:8">
      <c r="A89" s="40" t="str">
        <f>Wichtige_daten!$D$91</f>
        <v>NE</v>
      </c>
      <c r="B89" s="41">
        <f>Wichtige_daten!A91</f>
        <v>88</v>
      </c>
      <c r="C89" s="41" t="str">
        <f>Wichtige_daten!B91</f>
        <v>Aubert, Pierre</v>
      </c>
      <c r="D89" s="279">
        <f>Wichtige_daten!$K$91</f>
        <v>3621</v>
      </c>
      <c r="E89" s="279"/>
      <c r="F89" s="106">
        <v>6</v>
      </c>
      <c r="G89" s="162"/>
    </row>
    <row r="90" spans="1:8">
      <c r="A90" s="40" t="str">
        <f>Wichtige_daten!$D$115</f>
        <v>NE</v>
      </c>
      <c r="B90" s="41">
        <f>Wichtige_daten!A115</f>
        <v>112</v>
      </c>
      <c r="C90" s="41" t="str">
        <f>Wichtige_daten!B115</f>
        <v>Burkhalter, Didier</v>
      </c>
      <c r="D90" s="279">
        <f>Wichtige_daten!$K$115</f>
        <v>2922</v>
      </c>
      <c r="E90" s="279"/>
      <c r="F90" s="106">
        <v>7</v>
      </c>
      <c r="G90" s="162"/>
    </row>
    <row r="91" spans="1:8">
      <c r="A91" s="40" t="str">
        <f>Wichtige_daten!$D$44</f>
        <v xml:space="preserve">NE </v>
      </c>
      <c r="B91" s="41">
        <f>Wichtige_daten!A44</f>
        <v>41</v>
      </c>
      <c r="C91" s="41" t="str">
        <f>Wichtige_daten!B44</f>
        <v>Perrier, Louis</v>
      </c>
      <c r="D91" s="279">
        <f>Wichtige_daten!$K$44</f>
        <v>431</v>
      </c>
      <c r="E91" s="279"/>
      <c r="F91" s="106">
        <v>8</v>
      </c>
      <c r="G91" s="162"/>
    </row>
    <row r="92" spans="1:8" ht="16" thickBot="1">
      <c r="A92" s="42" t="str">
        <f>Wichtige_daten!$D$100</f>
        <v xml:space="preserve">NE </v>
      </c>
      <c r="B92" s="43">
        <f>Wichtige_daten!A100</f>
        <v>97</v>
      </c>
      <c r="C92" s="43" t="str">
        <f>Wichtige_daten!B100</f>
        <v>Felber, René</v>
      </c>
      <c r="D92" s="284">
        <f>Wichtige_daten!$K$100</f>
        <v>1917</v>
      </c>
      <c r="E92" s="284"/>
      <c r="F92" s="187">
        <v>9</v>
      </c>
      <c r="G92" s="165"/>
    </row>
    <row r="93" spans="1:8" ht="16" thickBot="1">
      <c r="A93" s="281"/>
      <c r="B93" s="140"/>
      <c r="C93" s="140" t="s">
        <v>1032</v>
      </c>
      <c r="D93" s="282">
        <f>SUM(D84:D92)</f>
        <v>29590</v>
      </c>
      <c r="E93" s="283">
        <f>SUM(D93/D187)</f>
        <v>6.6770918658624376E-2</v>
      </c>
      <c r="F93" s="131">
        <f>MAX(F84:F92)</f>
        <v>9</v>
      </c>
      <c r="G93" s="134">
        <f>SUM(F93/F187)</f>
        <v>7.5630252100840331E-2</v>
      </c>
      <c r="H93" s="173"/>
    </row>
    <row r="94" spans="1:8" ht="16" thickBot="1">
      <c r="A94" s="41"/>
      <c r="B94" s="41"/>
      <c r="C94" s="41"/>
      <c r="D94" s="279"/>
      <c r="E94" s="279"/>
    </row>
    <row r="95" spans="1:8">
      <c r="A95" s="277" t="s">
        <v>1035</v>
      </c>
      <c r="B95" s="141"/>
      <c r="C95" s="141"/>
      <c r="D95" s="280"/>
      <c r="E95" s="280"/>
      <c r="F95" s="124"/>
      <c r="G95" s="278"/>
    </row>
    <row r="96" spans="1:8" ht="16" thickBot="1">
      <c r="A96" s="42" t="str">
        <f>Wichtige_daten!$D$78</f>
        <v>OW</v>
      </c>
      <c r="B96" s="43">
        <f>Wichtige_daten!A78</f>
        <v>75</v>
      </c>
      <c r="C96" s="43" t="str">
        <f>Wichtige_daten!B78</f>
        <v>von Moos, Ludwig</v>
      </c>
      <c r="D96" s="284">
        <f>Wichtige_daten!$K$78</f>
        <v>4383</v>
      </c>
      <c r="E96" s="284"/>
      <c r="F96" s="187">
        <v>1</v>
      </c>
      <c r="G96" s="165"/>
    </row>
    <row r="97" spans="1:8" ht="16" thickBot="1">
      <c r="A97" s="281"/>
      <c r="B97" s="140"/>
      <c r="C97" s="140" t="s">
        <v>1036</v>
      </c>
      <c r="D97" s="282">
        <f>SUM(D96)</f>
        <v>4383</v>
      </c>
      <c r="E97" s="283">
        <f>SUM(D97/D187)</f>
        <v>9.8904000162470633E-3</v>
      </c>
      <c r="F97" s="131">
        <f>MAX(F96)</f>
        <v>1</v>
      </c>
      <c r="G97" s="134">
        <f>SUM(F97/F187)</f>
        <v>8.4033613445378148E-3</v>
      </c>
      <c r="H97" s="173"/>
    </row>
    <row r="98" spans="1:8" ht="16" thickBot="1">
      <c r="A98" s="41"/>
      <c r="B98" s="41"/>
      <c r="C98" s="41"/>
      <c r="D98" s="279"/>
      <c r="E98" s="279"/>
    </row>
    <row r="99" spans="1:8">
      <c r="A99" s="277" t="s">
        <v>1037</v>
      </c>
      <c r="B99" s="141"/>
      <c r="C99" s="141"/>
      <c r="D99" s="280"/>
      <c r="E99" s="280"/>
      <c r="F99" s="124"/>
      <c r="G99" s="278"/>
    </row>
    <row r="100" spans="1:8">
      <c r="A100" s="40" t="str">
        <f>Wichtige_daten!$D$10</f>
        <v>SG</v>
      </c>
      <c r="B100" s="41">
        <f>Wichtige_daten!A10</f>
        <v>7</v>
      </c>
      <c r="C100" s="41" t="str">
        <f>Wichtige_daten!B10</f>
        <v>Naeff, Wilhelm Matthias</v>
      </c>
      <c r="D100" s="279">
        <f>Wichtige_daten!$K$10</f>
        <v>9902</v>
      </c>
      <c r="E100" s="279"/>
      <c r="F100" s="106">
        <v>1</v>
      </c>
      <c r="G100" s="162"/>
    </row>
    <row r="101" spans="1:8">
      <c r="A101" s="40" t="str">
        <f>Wichtige_daten!$D$42</f>
        <v>SG</v>
      </c>
      <c r="B101" s="41">
        <f>Wichtige_daten!A42</f>
        <v>39</v>
      </c>
      <c r="C101" s="41" t="str">
        <f>Wichtige_daten!B42</f>
        <v>Hoffmann, Arthur</v>
      </c>
      <c r="D101" s="279">
        <f>Wichtige_daten!$K$42</f>
        <v>2235</v>
      </c>
      <c r="E101" s="279"/>
      <c r="F101" s="106">
        <v>2</v>
      </c>
      <c r="G101" s="162"/>
    </row>
    <row r="102" spans="1:8">
      <c r="A102" s="40" t="str">
        <f>Wichtige_daten!$D$64</f>
        <v>SG</v>
      </c>
      <c r="B102" s="41">
        <f>Wichtige_daten!A64</f>
        <v>61</v>
      </c>
      <c r="C102" s="41" t="str">
        <f>Wichtige_daten!B64</f>
        <v>Kobelt, Karl</v>
      </c>
      <c r="D102" s="279">
        <f>Wichtige_daten!$K$64</f>
        <v>5113</v>
      </c>
      <c r="E102" s="279"/>
      <c r="F102" s="106">
        <v>3</v>
      </c>
      <c r="G102" s="162"/>
    </row>
    <row r="103" spans="1:8">
      <c r="A103" s="40" t="str">
        <f>Wichtige_daten!$D$72</f>
        <v>SG</v>
      </c>
      <c r="B103" s="41">
        <f>Wichtige_daten!A72</f>
        <v>69</v>
      </c>
      <c r="C103" s="41" t="str">
        <f>Wichtige_daten!B72</f>
        <v>Holenstein, Thomas</v>
      </c>
      <c r="D103" s="279">
        <f>Wichtige_daten!$K$72</f>
        <v>1842</v>
      </c>
      <c r="E103" s="279"/>
      <c r="F103" s="106">
        <v>4</v>
      </c>
      <c r="G103" s="162"/>
    </row>
    <row r="104" spans="1:8">
      <c r="A104" s="40" t="str">
        <f>Wichtige_daten!$D$86</f>
        <v>SG</v>
      </c>
      <c r="B104" s="41">
        <f>Wichtige_daten!A86</f>
        <v>83</v>
      </c>
      <c r="C104" s="41" t="str">
        <f>Wichtige_daten!B86</f>
        <v>Furgler, Kurt</v>
      </c>
      <c r="D104" s="279">
        <f>Wichtige_daten!$K$86</f>
        <v>5479</v>
      </c>
      <c r="E104" s="279"/>
      <c r="F104" s="106">
        <v>5</v>
      </c>
      <c r="G104" s="162"/>
    </row>
    <row r="105" spans="1:8" ht="16" thickBot="1">
      <c r="A105" s="42" t="str">
        <f>Wichtige_daten!$D$121</f>
        <v>SG</v>
      </c>
      <c r="B105" s="43">
        <f>Wichtige_daten!A121</f>
        <v>118</v>
      </c>
      <c r="C105" s="43" t="str">
        <f>Wichtige_daten!B121</f>
        <v>Keller-Sutter, Karin</v>
      </c>
      <c r="D105" s="284">
        <f>Wichtige_daten!$K$121</f>
        <v>1461</v>
      </c>
      <c r="E105" s="284"/>
      <c r="F105" s="187">
        <v>6</v>
      </c>
      <c r="G105" s="165"/>
    </row>
    <row r="106" spans="1:8" ht="16" thickBot="1">
      <c r="A106" s="285"/>
      <c r="B106" s="286"/>
      <c r="C106" s="286" t="s">
        <v>1038</v>
      </c>
      <c r="D106" s="287">
        <f>SUM(D100:D105)</f>
        <v>26032</v>
      </c>
      <c r="E106" s="288">
        <f>SUM(D106/D187)</f>
        <v>5.8742161355907728E-2</v>
      </c>
      <c r="F106" s="289">
        <f>MAX(F100:F105)</f>
        <v>6</v>
      </c>
      <c r="G106" s="290">
        <f>SUM(F106/F187)</f>
        <v>5.0420168067226892E-2</v>
      </c>
      <c r="H106" s="173"/>
    </row>
    <row r="107" spans="1:8" ht="16" thickBot="1">
      <c r="A107" s="41"/>
      <c r="B107" s="41"/>
      <c r="C107" s="41"/>
      <c r="D107" s="279"/>
      <c r="E107" s="279"/>
    </row>
    <row r="108" spans="1:8">
      <c r="A108" s="277" t="s">
        <v>1039</v>
      </c>
      <c r="B108" s="141"/>
      <c r="C108" s="141"/>
      <c r="D108" s="280"/>
      <c r="E108" s="280"/>
      <c r="F108" s="124"/>
      <c r="G108" s="278"/>
    </row>
    <row r="109" spans="1:8">
      <c r="A109" s="40" t="str">
        <f>Wichtige_daten!$D$7</f>
        <v>SO</v>
      </c>
      <c r="B109" s="41">
        <f>Wichtige_daten!A7</f>
        <v>4</v>
      </c>
      <c r="C109" s="41" t="str">
        <f>Wichtige_daten!B7</f>
        <v>Munzinger, Josef</v>
      </c>
      <c r="D109" s="279">
        <f>Wichtige_daten!$K$7</f>
        <v>2269</v>
      </c>
      <c r="E109" s="279"/>
      <c r="F109" s="106">
        <v>1</v>
      </c>
      <c r="G109" s="162"/>
    </row>
    <row r="110" spans="1:8">
      <c r="A110" s="40" t="str">
        <f>Wichtige_daten!$D$25</f>
        <v>SO</v>
      </c>
      <c r="B110" s="41">
        <f>Wichtige_daten!A25</f>
        <v>22</v>
      </c>
      <c r="C110" s="41" t="str">
        <f>Wichtige_daten!B25</f>
        <v>Hammer, Bernhard</v>
      </c>
      <c r="D110" s="279">
        <f>Wichtige_daten!$K$25</f>
        <v>5479</v>
      </c>
      <c r="E110" s="279"/>
      <c r="F110" s="106">
        <v>2</v>
      </c>
      <c r="G110" s="162"/>
    </row>
    <row r="111" spans="1:8">
      <c r="A111" s="40" t="str">
        <f>Wichtige_daten!$D$59</f>
        <v>SO</v>
      </c>
      <c r="B111" s="41">
        <f>Wichtige_daten!A59</f>
        <v>56</v>
      </c>
      <c r="C111" s="41" t="str">
        <f>Wichtige_daten!B59</f>
        <v>Obrecht, Hermann</v>
      </c>
      <c r="D111" s="279">
        <f>Wichtige_daten!$K$59</f>
        <v>1934</v>
      </c>
      <c r="E111" s="279"/>
      <c r="F111" s="106">
        <v>3</v>
      </c>
      <c r="G111" s="162"/>
    </row>
    <row r="112" spans="1:8">
      <c r="A112" s="40" t="str">
        <f>Wichtige_daten!$D$62</f>
        <v>SO</v>
      </c>
      <c r="B112" s="41">
        <f>Wichtige_daten!A62</f>
        <v>59</v>
      </c>
      <c r="C112" s="41" t="str">
        <f>Wichtige_daten!B62</f>
        <v>Stampfli, Walther</v>
      </c>
      <c r="D112" s="279">
        <f>Wichtige_daten!$K$62</f>
        <v>2709</v>
      </c>
      <c r="E112" s="279"/>
      <c r="F112" s="106">
        <v>4</v>
      </c>
      <c r="G112" s="162"/>
    </row>
    <row r="113" spans="1:8">
      <c r="A113" s="40" t="str">
        <f>Wichtige_daten!$D$87</f>
        <v>SO</v>
      </c>
      <c r="B113" s="41">
        <f>Wichtige_daten!A87</f>
        <v>84</v>
      </c>
      <c r="C113" s="41" t="str">
        <f>Wichtige_daten!B87</f>
        <v>Ritschard, Willi</v>
      </c>
      <c r="D113" s="279">
        <f>Wichtige_daten!$K$87</f>
        <v>3563</v>
      </c>
      <c r="E113" s="279"/>
      <c r="F113" s="106">
        <v>5</v>
      </c>
      <c r="G113" s="162"/>
    </row>
    <row r="114" spans="1:8" ht="16" thickBot="1">
      <c r="A114" s="42" t="str">
        <f>Wichtige_daten!$D$95</f>
        <v>SO</v>
      </c>
      <c r="B114" s="43">
        <f>Wichtige_daten!A95</f>
        <v>92</v>
      </c>
      <c r="C114" s="43" t="str">
        <f>Wichtige_daten!B95</f>
        <v>Stich, Otto</v>
      </c>
      <c r="D114" s="284">
        <f>Wichtige_daten!$K$95</f>
        <v>4322</v>
      </c>
      <c r="E114" s="284"/>
      <c r="F114" s="187">
        <v>6</v>
      </c>
      <c r="G114" s="165"/>
    </row>
    <row r="115" spans="1:8" ht="16" thickBot="1">
      <c r="A115" s="281"/>
      <c r="B115" s="140"/>
      <c r="C115" s="140" t="s">
        <v>1040</v>
      </c>
      <c r="D115" s="282">
        <f>SUM(D109:D114)</f>
        <v>20276</v>
      </c>
      <c r="E115" s="283">
        <f>SUM(D115/D187)</f>
        <v>4.5753536557021551E-2</v>
      </c>
      <c r="F115" s="131">
        <f>MAX(F109:F114)</f>
        <v>6</v>
      </c>
      <c r="G115" s="134">
        <f>SUM(F115/F187)</f>
        <v>5.0420168067226892E-2</v>
      </c>
      <c r="H115" s="173"/>
    </row>
    <row r="116" spans="1:8" ht="16" thickBot="1">
      <c r="A116" s="41"/>
      <c r="B116" s="41"/>
      <c r="C116" s="41"/>
      <c r="D116" s="279"/>
      <c r="E116" s="279"/>
    </row>
    <row r="117" spans="1:8">
      <c r="A117" s="277" t="s">
        <v>1041</v>
      </c>
      <c r="B117" s="141"/>
      <c r="C117" s="141"/>
      <c r="D117" s="280"/>
      <c r="E117" s="280"/>
      <c r="F117" s="124"/>
      <c r="G117" s="278"/>
    </row>
    <row r="118" spans="1:8">
      <c r="A118" s="40" t="str">
        <f>Wichtige_daten!$D$24</f>
        <v>TG</v>
      </c>
      <c r="B118" s="41">
        <f>Wichtige_daten!A24</f>
        <v>21</v>
      </c>
      <c r="C118" s="41" t="str">
        <f>Wichtige_daten!B24</f>
        <v>Anderwert, Fridolin</v>
      </c>
      <c r="D118" s="279">
        <f>Wichtige_daten!$K$24</f>
        <v>1821</v>
      </c>
      <c r="E118" s="279"/>
      <c r="F118" s="106">
        <v>1</v>
      </c>
      <c r="G118" s="162"/>
    </row>
    <row r="119" spans="1:8">
      <c r="A119" s="40" t="str">
        <f>Wichtige_daten!$D$30</f>
        <v>TG</v>
      </c>
      <c r="B119" s="41">
        <f>Wichtige_daten!A30</f>
        <v>27</v>
      </c>
      <c r="C119" s="41" t="str">
        <f>Wichtige_daten!B30</f>
        <v>Deucher, Adolf</v>
      </c>
      <c r="D119" s="279">
        <f>Wichtige_daten!$K$30</f>
        <v>10672</v>
      </c>
      <c r="E119" s="279"/>
      <c r="F119" s="106">
        <v>2</v>
      </c>
      <c r="G119" s="162"/>
    </row>
    <row r="120" spans="1:8" ht="16" thickBot="1">
      <c r="A120" s="42" t="str">
        <f>Wichtige_daten!$D$53</f>
        <v>TG</v>
      </c>
      <c r="B120" s="43">
        <f>Wichtige_daten!A53</f>
        <v>50</v>
      </c>
      <c r="C120" s="43" t="str">
        <f>Wichtige_daten!B53</f>
        <v>Häberlin, Heinrich</v>
      </c>
      <c r="D120" s="284">
        <f>Wichtige_daten!$K$53</f>
        <v>5142</v>
      </c>
      <c r="E120" s="284"/>
      <c r="F120" s="187">
        <v>3</v>
      </c>
      <c r="G120" s="165"/>
    </row>
    <row r="121" spans="1:8" ht="16" thickBot="1">
      <c r="A121" s="281"/>
      <c r="B121" s="140"/>
      <c r="C121" s="140" t="s">
        <v>1042</v>
      </c>
      <c r="D121" s="282">
        <f>SUM(D118:D120)</f>
        <v>17635</v>
      </c>
      <c r="E121" s="283">
        <f>SUM(D121/D187)</f>
        <v>3.9794023337101747E-2</v>
      </c>
      <c r="F121" s="131">
        <f>MAX(F118:F120)</f>
        <v>3</v>
      </c>
      <c r="G121" s="134">
        <f>SUM(F121/F187)</f>
        <v>2.5210084033613446E-2</v>
      </c>
      <c r="H121" s="173"/>
    </row>
    <row r="122" spans="1:8" ht="16" thickBot="1">
      <c r="A122" s="41"/>
      <c r="B122" s="41"/>
      <c r="C122" s="41"/>
      <c r="D122" s="279"/>
      <c r="E122" s="279"/>
    </row>
    <row r="123" spans="1:8">
      <c r="A123" s="277" t="s">
        <v>1044</v>
      </c>
      <c r="B123" s="141"/>
      <c r="C123" s="141"/>
      <c r="D123" s="280"/>
      <c r="E123" s="280"/>
      <c r="F123" s="124"/>
      <c r="G123" s="278"/>
    </row>
    <row r="124" spans="1:8">
      <c r="A124" s="40" t="str">
        <f>Wichtige_daten!$D$8</f>
        <v>TI</v>
      </c>
      <c r="B124" s="41">
        <f>Wichtige_daten!A8</f>
        <v>5</v>
      </c>
      <c r="C124" s="41" t="str">
        <f>Wichtige_daten!B8</f>
        <v>Franscini, Stefano</v>
      </c>
      <c r="D124" s="279">
        <f>Wichtige_daten!$K$8</f>
        <v>3163</v>
      </c>
      <c r="E124" s="279"/>
      <c r="F124" s="106">
        <v>1</v>
      </c>
      <c r="G124" s="162"/>
    </row>
    <row r="125" spans="1:8">
      <c r="A125" s="40" t="str">
        <f>Wichtige_daten!$D$14</f>
        <v>TI</v>
      </c>
      <c r="B125" s="41">
        <f>Wichtige_daten!A14</f>
        <v>11</v>
      </c>
      <c r="C125" s="41" t="str">
        <f>Wichtige_daten!B14</f>
        <v>Pioda, Giovanni Battista</v>
      </c>
      <c r="D125" s="279">
        <f>Wichtige_daten!$K$14</f>
        <v>2372</v>
      </c>
      <c r="E125" s="279"/>
      <c r="F125" s="106">
        <v>2</v>
      </c>
      <c r="G125" s="162"/>
    </row>
    <row r="126" spans="1:8">
      <c r="A126" s="40" t="str">
        <f>Wichtige_daten!$D$43</f>
        <v>TI</v>
      </c>
      <c r="B126" s="41">
        <f>Wichtige_daten!A43</f>
        <v>40</v>
      </c>
      <c r="C126" s="41" t="str">
        <f>Wichtige_daten!B43</f>
        <v>Motta, Giuseppe</v>
      </c>
      <c r="D126" s="279">
        <f>Wichtige_daten!$K$43</f>
        <v>10268</v>
      </c>
      <c r="E126" s="279"/>
      <c r="F126" s="106">
        <v>3</v>
      </c>
      <c r="G126" s="162"/>
    </row>
    <row r="127" spans="1:8">
      <c r="A127" s="40" t="str">
        <f>Wichtige_daten!$D$61</f>
        <v>TI</v>
      </c>
      <c r="B127" s="41">
        <f>Wichtige_daten!A61</f>
        <v>58</v>
      </c>
      <c r="C127" s="41" t="str">
        <f>Wichtige_daten!B61</f>
        <v>Celio, Enrico</v>
      </c>
      <c r="D127" s="279">
        <f>Wichtige_daten!$K$61</f>
        <v>3879</v>
      </c>
      <c r="E127" s="279"/>
      <c r="F127" s="106">
        <v>4</v>
      </c>
      <c r="G127" s="162"/>
    </row>
    <row r="128" spans="1:8">
      <c r="A128" s="40" t="str">
        <f>Wichtige_daten!$D$74</f>
        <v>TI</v>
      </c>
      <c r="B128" s="41">
        <f>Wichtige_daten!A74</f>
        <v>71</v>
      </c>
      <c r="C128" s="41" t="str">
        <f>Wichtige_daten!B74</f>
        <v>Lepori, Giuseppe</v>
      </c>
      <c r="D128" s="279">
        <f>Wichtige_daten!$K$74</f>
        <v>1826</v>
      </c>
      <c r="E128" s="279"/>
      <c r="F128" s="106">
        <v>5</v>
      </c>
      <c r="G128" s="162"/>
    </row>
    <row r="129" spans="1:8">
      <c r="A129" s="40" t="str">
        <f>Wichtige_daten!$D$83</f>
        <v>TI</v>
      </c>
      <c r="B129" s="41">
        <f>Wichtige_daten!A83</f>
        <v>80</v>
      </c>
      <c r="C129" s="41" t="str">
        <f>Wichtige_daten!B83</f>
        <v>Celio, Nello</v>
      </c>
      <c r="D129" s="279">
        <f>Wichtige_daten!$K$83</f>
        <v>2575</v>
      </c>
      <c r="E129" s="279"/>
      <c r="F129" s="106">
        <v>6</v>
      </c>
      <c r="G129" s="162"/>
    </row>
    <row r="130" spans="1:8">
      <c r="A130" s="40" t="str">
        <f>Wichtige_daten!$D$99</f>
        <v>TI</v>
      </c>
      <c r="B130" s="41">
        <f>Wichtige_daten!A99</f>
        <v>96</v>
      </c>
      <c r="C130" s="41" t="str">
        <f>Wichtige_daten!B99</f>
        <v>Cotti, Flavio</v>
      </c>
      <c r="D130" s="279">
        <f>Wichtige_daten!$K$99</f>
        <v>4503</v>
      </c>
      <c r="E130" s="279"/>
      <c r="F130" s="106">
        <v>7</v>
      </c>
      <c r="G130" s="162"/>
    </row>
    <row r="131" spans="1:8" ht="16" thickBot="1">
      <c r="A131" s="42" t="str">
        <f>Wichtige_daten!$D$99</f>
        <v>TI</v>
      </c>
      <c r="B131" s="43">
        <f>Wichtige_daten!$A$120</f>
        <v>117</v>
      </c>
      <c r="C131" s="43" t="str">
        <f>Wichtige_daten!B120</f>
        <v>Cassis, Ignazio</v>
      </c>
      <c r="D131" s="284">
        <f>Wichtige_daten!$K$120</f>
        <v>1522</v>
      </c>
      <c r="E131" s="284"/>
      <c r="F131" s="187">
        <v>8</v>
      </c>
      <c r="G131" s="165"/>
    </row>
    <row r="132" spans="1:8" ht="16" thickBot="1">
      <c r="A132" s="281"/>
      <c r="B132" s="140"/>
      <c r="C132" s="140" t="s">
        <v>1043</v>
      </c>
      <c r="D132" s="282">
        <f>SUM(D124:D131)</f>
        <v>30108</v>
      </c>
      <c r="E132" s="283">
        <f>SUM(D132/D187)</f>
        <v>6.7939804629059228E-2</v>
      </c>
      <c r="F132" s="131">
        <f>MAX(F124:F131)</f>
        <v>8</v>
      </c>
      <c r="G132" s="134">
        <f>SUM(F132/F187)</f>
        <v>6.7226890756302518E-2</v>
      </c>
      <c r="H132" s="291"/>
    </row>
    <row r="133" spans="1:8" ht="16" thickBot="1">
      <c r="A133" s="41"/>
      <c r="B133" s="41"/>
      <c r="C133" s="41"/>
      <c r="D133" s="279"/>
      <c r="E133" s="279"/>
    </row>
    <row r="134" spans="1:8">
      <c r="A134" s="277" t="s">
        <v>1045</v>
      </c>
      <c r="B134" s="141"/>
      <c r="C134" s="141"/>
      <c r="D134" s="280"/>
      <c r="E134" s="280"/>
      <c r="F134" s="124"/>
      <c r="G134" s="278"/>
    </row>
    <row r="135" spans="1:8">
      <c r="A135" s="40" t="str">
        <f>Wichtige_daten!$D$6</f>
        <v>VD</v>
      </c>
      <c r="B135" s="41">
        <f>Wichtige_daten!A6</f>
        <v>3</v>
      </c>
      <c r="C135" s="41" t="str">
        <f>Wichtige_daten!B6</f>
        <v>Druey, Daniel-Henri</v>
      </c>
      <c r="D135" s="279">
        <f>Wichtige_daten!$K$6</f>
        <v>2320</v>
      </c>
      <c r="E135" s="279"/>
      <c r="F135" s="106">
        <v>1</v>
      </c>
      <c r="G135" s="162"/>
    </row>
    <row r="136" spans="1:8">
      <c r="A136" s="40" t="str">
        <f>Wichtige_daten!$D$12</f>
        <v>VD</v>
      </c>
      <c r="B136" s="41">
        <f>Wichtige_daten!A12</f>
        <v>9</v>
      </c>
      <c r="C136" s="41" t="str">
        <f>Wichtige_daten!B12</f>
        <v>Fornerod, Constant</v>
      </c>
      <c r="D136" s="279">
        <f>Wichtige_daten!$K$12</f>
        <v>4496</v>
      </c>
      <c r="E136" s="279"/>
      <c r="F136" s="106">
        <v>2</v>
      </c>
      <c r="G136" s="162"/>
    </row>
    <row r="137" spans="1:8">
      <c r="A137" s="40" t="str">
        <f>Wichtige_daten!$D$19</f>
        <v>VD</v>
      </c>
      <c r="B137" s="41">
        <f>Wichtige_daten!A19</f>
        <v>16</v>
      </c>
      <c r="C137" s="41" t="str">
        <f>Wichtige_daten!B19</f>
        <v>Ruffy, Victor</v>
      </c>
      <c r="D137" s="279">
        <f>Wichtige_daten!$K$19</f>
        <v>755</v>
      </c>
      <c r="E137" s="279"/>
      <c r="F137" s="106">
        <v>3</v>
      </c>
      <c r="G137" s="162"/>
    </row>
    <row r="138" spans="1:8">
      <c r="A138" s="40" t="str">
        <f>Wichtige_daten!$D$20</f>
        <v>VD</v>
      </c>
      <c r="B138" s="41">
        <f>Wichtige_daten!A20</f>
        <v>17</v>
      </c>
      <c r="C138" s="41" t="str">
        <f>Wichtige_daten!B20</f>
        <v>Ceresole, Paul</v>
      </c>
      <c r="D138" s="279">
        <f>Wichtige_daten!$K$20</f>
        <v>2160</v>
      </c>
      <c r="E138" s="279"/>
      <c r="F138" s="106">
        <v>4</v>
      </c>
      <c r="G138" s="162"/>
    </row>
    <row r="139" spans="1:8">
      <c r="A139" s="40" t="str">
        <f>Wichtige_daten!$D$29</f>
        <v>VD</v>
      </c>
      <c r="B139" s="41">
        <f>Wichtige_daten!A29</f>
        <v>26</v>
      </c>
      <c r="C139" s="41" t="str">
        <f>Wichtige_daten!B29</f>
        <v>Ruchonnet, Louis</v>
      </c>
      <c r="D139" s="279">
        <f>Wichtige_daten!$K$29</f>
        <v>4579</v>
      </c>
      <c r="E139" s="279"/>
      <c r="F139" s="106">
        <v>5</v>
      </c>
      <c r="G139" s="162"/>
    </row>
    <row r="140" spans="1:8">
      <c r="A140" s="40" t="str">
        <f>Wichtige_daten!$D$35</f>
        <v>VD</v>
      </c>
      <c r="B140" s="41">
        <f>Wichtige_daten!A35</f>
        <v>32</v>
      </c>
      <c r="C140" s="41" t="str">
        <f>Wichtige_daten!B35</f>
        <v>Ruffy, Eugène</v>
      </c>
      <c r="D140" s="279">
        <f>Wichtige_daten!$K$35</f>
        <v>2148</v>
      </c>
      <c r="E140" s="279"/>
      <c r="F140" s="106">
        <v>6</v>
      </c>
      <c r="G140" s="162"/>
    </row>
    <row r="141" spans="1:8">
      <c r="A141" s="40" t="str">
        <f>Wichtige_daten!$D$39</f>
        <v>VD</v>
      </c>
      <c r="B141" s="41">
        <f>Wichtige_daten!A39</f>
        <v>36</v>
      </c>
      <c r="C141" s="41" t="str">
        <f>Wichtige_daten!B39</f>
        <v>Ruchet, Marc-Emile</v>
      </c>
      <c r="D141" s="279">
        <f>Wichtige_daten!$K$39</f>
        <v>4596</v>
      </c>
      <c r="E141" s="279"/>
      <c r="F141" s="106">
        <v>7</v>
      </c>
      <c r="G141" s="162"/>
    </row>
    <row r="142" spans="1:8">
      <c r="A142" s="40" t="str">
        <f>Wichtige_daten!$D$45</f>
        <v>VD</v>
      </c>
      <c r="B142" s="41">
        <f>Wichtige_daten!A45</f>
        <v>42</v>
      </c>
      <c r="C142" s="41" t="str">
        <f>Wichtige_daten!B45</f>
        <v>Decoppet, Camille</v>
      </c>
      <c r="D142" s="279">
        <f>Wichtige_daten!$K$45</f>
        <v>2724</v>
      </c>
      <c r="E142" s="279"/>
      <c r="F142" s="106">
        <v>8</v>
      </c>
      <c r="G142" s="162"/>
    </row>
    <row r="143" spans="1:8">
      <c r="A143" s="40" t="str">
        <f>Wichtige_daten!$D$51</f>
        <v>VD</v>
      </c>
      <c r="B143" s="41">
        <f>Wichtige_daten!A51</f>
        <v>48</v>
      </c>
      <c r="C143" s="41" t="str">
        <f>Wichtige_daten!B51</f>
        <v>Chuard, Ernest</v>
      </c>
      <c r="D143" s="279">
        <f>Wichtige_daten!$K$51</f>
        <v>3288</v>
      </c>
      <c r="E143" s="279"/>
      <c r="F143" s="106">
        <v>9</v>
      </c>
      <c r="G143" s="162"/>
    </row>
    <row r="144" spans="1:8">
      <c r="A144" s="40" t="str">
        <f>Wichtige_daten!$D$54</f>
        <v>VD</v>
      </c>
      <c r="B144" s="41">
        <f>Wichtige_daten!A54</f>
        <v>51</v>
      </c>
      <c r="C144" s="41" t="str">
        <f>Wichtige_daten!B54</f>
        <v>Pilet-Golaz, Marcel</v>
      </c>
      <c r="D144" s="279">
        <f>Wichtige_daten!$K$54</f>
        <v>5844</v>
      </c>
      <c r="E144" s="279"/>
      <c r="F144" s="106">
        <v>10</v>
      </c>
      <c r="G144" s="162"/>
    </row>
    <row r="145" spans="1:8">
      <c r="A145" s="40" t="str">
        <f>Wichtige_daten!$D$67</f>
        <v>VD</v>
      </c>
      <c r="B145" s="41">
        <f>Wichtige_daten!A67</f>
        <v>64</v>
      </c>
      <c r="C145" s="41" t="str">
        <f>Wichtige_daten!B67</f>
        <v>Rubattel, Rodolphe</v>
      </c>
      <c r="D145" s="279">
        <f>Wichtige_daten!$K$67</f>
        <v>2557</v>
      </c>
      <c r="E145" s="279"/>
      <c r="F145" s="106">
        <v>11</v>
      </c>
      <c r="G145" s="162"/>
    </row>
    <row r="146" spans="1:8">
      <c r="A146" s="40" t="str">
        <f>Wichtige_daten!$D$73</f>
        <v>VD</v>
      </c>
      <c r="B146" s="41">
        <f>Wichtige_daten!A73</f>
        <v>70</v>
      </c>
      <c r="C146" s="41" t="str">
        <f>Wichtige_daten!B73</f>
        <v>Chaudet, Paul</v>
      </c>
      <c r="D146" s="279">
        <f>Wichtige_daten!$K$73</f>
        <v>4350</v>
      </c>
      <c r="E146" s="279"/>
      <c r="F146" s="106">
        <v>12</v>
      </c>
      <c r="G146" s="162"/>
    </row>
    <row r="147" spans="1:8">
      <c r="A147" s="40" t="str">
        <f>Wichtige_daten!$D$89</f>
        <v>VD</v>
      </c>
      <c r="B147" s="41">
        <f>Wichtige_daten!A89</f>
        <v>86</v>
      </c>
      <c r="C147" s="41" t="str">
        <f>Wichtige_daten!B89</f>
        <v>Chevallaz, Georges-André</v>
      </c>
      <c r="D147" s="279">
        <f>Wichtige_daten!$K$89</f>
        <v>3652</v>
      </c>
      <c r="E147" s="279"/>
      <c r="F147" s="106">
        <v>13</v>
      </c>
      <c r="G147" s="162"/>
    </row>
    <row r="148" spans="1:8">
      <c r="A148" s="40" t="str">
        <f>Wichtige_daten!$D$96</f>
        <v>VD</v>
      </c>
      <c r="B148" s="41">
        <f>Wichtige_daten!A96</f>
        <v>93</v>
      </c>
      <c r="C148" s="41" t="str">
        <f>Wichtige_daten!B96</f>
        <v>Delamuraz, Jean-Pascal</v>
      </c>
      <c r="D148" s="279">
        <f>Wichtige_daten!$K$96</f>
        <v>5204</v>
      </c>
      <c r="E148" s="279"/>
      <c r="F148" s="106">
        <v>14</v>
      </c>
      <c r="G148" s="162"/>
    </row>
    <row r="149" spans="1:8" ht="16" thickBot="1">
      <c r="A149" s="42" t="str">
        <f>Wichtige_daten!$D$119</f>
        <v>VD</v>
      </c>
      <c r="B149" s="43">
        <f>Wichtige_daten!A119</f>
        <v>116</v>
      </c>
      <c r="C149" s="43" t="str">
        <f>Wichtige_daten!B119</f>
        <v>Parmelin, Guy</v>
      </c>
      <c r="D149" s="284">
        <f>Wichtige_daten!$K$119</f>
        <v>2557</v>
      </c>
      <c r="E149" s="284"/>
      <c r="F149" s="187">
        <v>15</v>
      </c>
      <c r="G149" s="165"/>
    </row>
    <row r="150" spans="1:8" ht="16" thickBot="1">
      <c r="A150" s="285"/>
      <c r="B150" s="286"/>
      <c r="C150" s="286" t="s">
        <v>1046</v>
      </c>
      <c r="D150" s="287">
        <f>SUM(D135:D149)</f>
        <v>51230</v>
      </c>
      <c r="E150" s="288">
        <f>SUM(D150/D187)</f>
        <v>0.11560237116868288</v>
      </c>
      <c r="F150" s="289">
        <f>MAX(F135:F149)</f>
        <v>15</v>
      </c>
      <c r="G150" s="290">
        <f>SUM(F150/F187)</f>
        <v>0.12605042016806722</v>
      </c>
      <c r="H150" s="173"/>
    </row>
    <row r="151" spans="1:8" ht="16" thickBot="1">
      <c r="A151" s="41"/>
      <c r="B151" s="41"/>
      <c r="C151" s="41"/>
      <c r="D151" s="279"/>
      <c r="E151" s="279"/>
    </row>
    <row r="152" spans="1:8">
      <c r="A152" s="277" t="s">
        <v>1047</v>
      </c>
      <c r="B152" s="141"/>
      <c r="C152" s="141"/>
      <c r="D152" s="280"/>
      <c r="E152" s="280"/>
      <c r="F152" s="124"/>
      <c r="G152" s="278"/>
    </row>
    <row r="153" spans="1:8">
      <c r="A153" s="40" t="str">
        <f>Wichtige_daten!$D$68</f>
        <v>VS</v>
      </c>
      <c r="B153" s="41">
        <f>Wichtige_daten!A68</f>
        <v>65</v>
      </c>
      <c r="C153" s="41" t="str">
        <f>Wichtige_daten!B68</f>
        <v>Escher, Josef</v>
      </c>
      <c r="D153" s="279">
        <f>Wichtige_daten!$K$68</f>
        <v>1503</v>
      </c>
      <c r="E153" s="279"/>
      <c r="F153" s="106">
        <v>1</v>
      </c>
      <c r="G153" s="162"/>
    </row>
    <row r="154" spans="1:8">
      <c r="A154" s="40" t="str">
        <f>Wichtige_daten!$D$81</f>
        <v>VS</v>
      </c>
      <c r="B154" s="41">
        <f>Wichtige_daten!A81</f>
        <v>78</v>
      </c>
      <c r="C154" s="41" t="str">
        <f>Wichtige_daten!B81</f>
        <v>Bonvin, Roger</v>
      </c>
      <c r="D154" s="279">
        <f>Wichtige_daten!$K$81</f>
        <v>4114</v>
      </c>
      <c r="E154" s="279"/>
      <c r="F154" s="106">
        <v>2</v>
      </c>
      <c r="G154" s="162"/>
    </row>
    <row r="155" spans="1:8">
      <c r="A155" s="40" t="str">
        <f>Wichtige_daten!$D$105</f>
        <v>VS</v>
      </c>
      <c r="B155" s="41">
        <f>Wichtige_daten!A105</f>
        <v>102</v>
      </c>
      <c r="C155" s="41" t="str">
        <f>Wichtige_daten!B105</f>
        <v>Couchepin, Pascal</v>
      </c>
      <c r="D155" s="279">
        <f>Wichtige_daten!$K$105</f>
        <v>4233</v>
      </c>
      <c r="E155" s="279"/>
      <c r="F155" s="106">
        <v>3</v>
      </c>
      <c r="G155" s="162"/>
    </row>
    <row r="156" spans="1:8" ht="16" thickBot="1">
      <c r="A156" s="42" t="str">
        <f>Wichtige_daten!$D$105</f>
        <v>VS</v>
      </c>
      <c r="B156" s="43">
        <f>Wichtige_daten!A122</f>
        <v>119</v>
      </c>
      <c r="C156" s="43" t="str">
        <f>Wichtige_daten!B122</f>
        <v>Amherd, Viola</v>
      </c>
      <c r="D156" s="284">
        <f>Wichtige_daten!$K$122</f>
        <v>1461</v>
      </c>
      <c r="E156" s="284"/>
      <c r="F156" s="187">
        <v>4</v>
      </c>
      <c r="G156" s="165"/>
    </row>
    <row r="157" spans="1:8" ht="16" thickBot="1">
      <c r="A157" s="285"/>
      <c r="B157" s="286"/>
      <c r="C157" s="286" t="s">
        <v>1048</v>
      </c>
      <c r="D157" s="287">
        <f>SUM(D153:D156)</f>
        <v>11311</v>
      </c>
      <c r="E157" s="288">
        <f>SUM(D157/D187)</f>
        <v>2.5523685736657663E-2</v>
      </c>
      <c r="F157" s="289">
        <f>MAX(F153:F156)</f>
        <v>4</v>
      </c>
      <c r="G157" s="290">
        <f>SUM(F157/F187)</f>
        <v>3.3613445378151259E-2</v>
      </c>
      <c r="H157" s="173"/>
    </row>
    <row r="158" spans="1:8" ht="16" thickBot="1">
      <c r="A158" s="41"/>
      <c r="B158" s="41"/>
      <c r="C158" s="41"/>
      <c r="D158" s="279"/>
      <c r="E158" s="279"/>
    </row>
    <row r="159" spans="1:8">
      <c r="A159" s="277" t="s">
        <v>1049</v>
      </c>
      <c r="B159" s="141"/>
      <c r="C159" s="141"/>
      <c r="D159" s="280"/>
      <c r="E159" s="280"/>
      <c r="F159" s="124"/>
      <c r="G159" s="278"/>
    </row>
    <row r="160" spans="1:8">
      <c r="A160" s="40" t="str">
        <f>Wichtige_daten!$D$58</f>
        <v>ZG</v>
      </c>
      <c r="B160" s="41">
        <f>Wichtige_daten!A58</f>
        <v>55</v>
      </c>
      <c r="C160" s="41" t="str">
        <f>Wichtige_daten!B58</f>
        <v>Etter, Philipp</v>
      </c>
      <c r="D160" s="279">
        <f>Wichtige_daten!$K$58</f>
        <v>9376</v>
      </c>
      <c r="E160" s="279"/>
      <c r="F160" s="106">
        <v>1</v>
      </c>
      <c r="G160" s="162"/>
    </row>
    <row r="161" spans="1:7" ht="16" thickBot="1">
      <c r="A161" s="40" t="str">
        <f>Wichtige_daten!$D$88</f>
        <v>ZG</v>
      </c>
      <c r="B161" s="41">
        <f>Wichtige_daten!A88</f>
        <v>85</v>
      </c>
      <c r="C161" s="41" t="str">
        <f>Wichtige_daten!B88</f>
        <v>Hürlimann, Hans</v>
      </c>
      <c r="D161" s="279">
        <f>Wichtige_daten!$K$88</f>
        <v>3287</v>
      </c>
      <c r="E161" s="279"/>
      <c r="F161" s="106">
        <v>2</v>
      </c>
      <c r="G161" s="162"/>
    </row>
    <row r="162" spans="1:7" ht="16" thickBot="1">
      <c r="A162" s="281"/>
      <c r="B162" s="140"/>
      <c r="C162" s="140" t="s">
        <v>1050</v>
      </c>
      <c r="D162" s="282">
        <f>SUM(D160:D161)</f>
        <v>12663</v>
      </c>
      <c r="E162" s="283">
        <f>SUM(D162/D187)</f>
        <v>2.8574523250225088E-2</v>
      </c>
      <c r="F162" s="131">
        <f>MAX(F160:F161)</f>
        <v>2</v>
      </c>
      <c r="G162" s="134">
        <f>SUM(F162/F187)</f>
        <v>1.680672268907563E-2</v>
      </c>
    </row>
    <row r="163" spans="1:7" ht="16" thickBot="1">
      <c r="A163" s="41"/>
      <c r="B163" s="41"/>
      <c r="C163" s="41"/>
      <c r="D163" s="279"/>
      <c r="E163" s="279"/>
    </row>
    <row r="164" spans="1:7">
      <c r="A164" s="277" t="s">
        <v>1051</v>
      </c>
      <c r="B164" s="141"/>
      <c r="C164" s="141"/>
      <c r="D164" s="280"/>
      <c r="E164" s="280"/>
      <c r="F164" s="124"/>
      <c r="G164" s="278"/>
    </row>
    <row r="165" spans="1:7">
      <c r="A165" s="40" t="str">
        <f>Wichtige_daten!$D$4</f>
        <v>ZH</v>
      </c>
      <c r="B165" s="41">
        <f>Wichtige_daten!A4</f>
        <v>1</v>
      </c>
      <c r="C165" s="41" t="str">
        <f>Wichtige_daten!B4</f>
        <v>Furrer, Jonas</v>
      </c>
      <c r="D165" s="279">
        <f>Wichtige_daten!$K$4</f>
        <v>4630</v>
      </c>
      <c r="E165" s="279"/>
      <c r="F165" s="106">
        <v>1</v>
      </c>
      <c r="G165" s="162"/>
    </row>
    <row r="166" spans="1:7">
      <c r="A166" s="40" t="str">
        <f>Wichtige_daten!$D$15</f>
        <v>ZH</v>
      </c>
      <c r="B166" s="41">
        <f>Wichtige_daten!A15</f>
        <v>12</v>
      </c>
      <c r="C166" s="41" t="str">
        <f>Wichtige_daten!B15</f>
        <v>Dubs, Jakob</v>
      </c>
      <c r="D166" s="279">
        <f>Wichtige_daten!$K$15</f>
        <v>3956</v>
      </c>
      <c r="E166" s="279"/>
      <c r="F166" s="106">
        <v>2</v>
      </c>
      <c r="G166" s="162"/>
    </row>
    <row r="167" spans="1:7">
      <c r="A167" s="40" t="str">
        <f>Wichtige_daten!$D$21</f>
        <v>ZH</v>
      </c>
      <c r="B167" s="41">
        <f>Wichtige_daten!A21</f>
        <v>18</v>
      </c>
      <c r="C167" s="41" t="str">
        <f>Wichtige_daten!B21</f>
        <v>Scherer, Johann Jakob</v>
      </c>
      <c r="D167" s="279">
        <f>Wichtige_daten!$K$21</f>
        <v>2356</v>
      </c>
      <c r="E167" s="279"/>
      <c r="F167" s="106">
        <v>3</v>
      </c>
      <c r="G167" s="162"/>
    </row>
    <row r="168" spans="1:7">
      <c r="A168" s="40" t="str">
        <f>Wichtige_daten!$D$28</f>
        <v>ZH</v>
      </c>
      <c r="B168" s="41">
        <f>Wichtige_daten!A28</f>
        <v>25</v>
      </c>
      <c r="C168" s="41" t="str">
        <f>Wichtige_daten!B28</f>
        <v>Hertenstein, Wilhelm</v>
      </c>
      <c r="D168" s="279">
        <f>Wichtige_daten!$K$28</f>
        <v>3540</v>
      </c>
      <c r="E168" s="279"/>
      <c r="F168" s="106">
        <v>4</v>
      </c>
      <c r="G168" s="162"/>
    </row>
    <row r="169" spans="1:7">
      <c r="A169" s="40" t="str">
        <f>Wichtige_daten!$D$31</f>
        <v>ZH</v>
      </c>
      <c r="B169" s="41">
        <f>Wichtige_daten!A31</f>
        <v>28</v>
      </c>
      <c r="C169" s="41" t="str">
        <f>Wichtige_daten!B31</f>
        <v>Hauser, Walter</v>
      </c>
      <c r="D169" s="279">
        <f>Wichtige_daten!$K$31</f>
        <v>5062</v>
      </c>
      <c r="E169" s="279"/>
      <c r="F169" s="106">
        <v>5</v>
      </c>
      <c r="G169" s="162"/>
    </row>
    <row r="170" spans="1:7">
      <c r="A170" s="40" t="str">
        <f>Wichtige_daten!$D$40</f>
        <v>ZH</v>
      </c>
      <c r="B170" s="41">
        <f>Wichtige_daten!A40</f>
        <v>37</v>
      </c>
      <c r="C170" s="41" t="str">
        <f>Wichtige_daten!B40</f>
        <v>Forrer, Ludwig</v>
      </c>
      <c r="D170" s="279">
        <f>Wichtige_daten!$K$40</f>
        <v>5500</v>
      </c>
      <c r="E170" s="279"/>
      <c r="F170" s="106">
        <v>6</v>
      </c>
      <c r="G170" s="162"/>
    </row>
    <row r="171" spans="1:7">
      <c r="A171" s="40" t="str">
        <f>Wichtige_daten!$D$49</f>
        <v>ZH</v>
      </c>
      <c r="B171" s="41">
        <f>Wichtige_daten!A49</f>
        <v>46</v>
      </c>
      <c r="C171" s="41" t="str">
        <f>Wichtige_daten!B49</f>
        <v>Haab, Robert</v>
      </c>
      <c r="D171" s="279">
        <f>Wichtige_daten!$K$49</f>
        <v>4368</v>
      </c>
      <c r="E171" s="279"/>
      <c r="F171" s="106">
        <v>7</v>
      </c>
      <c r="G171" s="162"/>
    </row>
    <row r="172" spans="1:7">
      <c r="A172" s="40" t="str">
        <f>Wichtige_daten!$D$56</f>
        <v>ZH</v>
      </c>
      <c r="B172" s="41">
        <f>Wichtige_daten!A56</f>
        <v>53</v>
      </c>
      <c r="C172" s="41" t="str">
        <f>Wichtige_daten!B56</f>
        <v>Meyer, Albert</v>
      </c>
      <c r="D172" s="279">
        <f>Wichtige_daten!$K$56</f>
        <v>3287</v>
      </c>
      <c r="E172" s="279"/>
      <c r="F172" s="106">
        <v>8</v>
      </c>
      <c r="G172" s="162"/>
    </row>
    <row r="173" spans="1:7">
      <c r="A173" s="40" t="str">
        <f>Wichtige_daten!$D$60</f>
        <v>ZH</v>
      </c>
      <c r="B173" s="41">
        <f>Wichtige_daten!A60</f>
        <v>57</v>
      </c>
      <c r="C173" s="41" t="str">
        <f>Wichtige_daten!B60</f>
        <v>Wetter, Ernst</v>
      </c>
      <c r="D173" s="279">
        <f>Wichtige_daten!$K$60</f>
        <v>1826</v>
      </c>
      <c r="E173" s="279"/>
      <c r="F173" s="106">
        <v>9</v>
      </c>
      <c r="G173" s="162"/>
    </row>
    <row r="174" spans="1:7">
      <c r="A174" s="40" t="str">
        <f>Wichtige_daten!$D$65</f>
        <v>ZH</v>
      </c>
      <c r="B174" s="41">
        <f>Wichtige_daten!A65</f>
        <v>62</v>
      </c>
      <c r="C174" s="41" t="str">
        <f>Wichtige_daten!B65</f>
        <v>Nobs, Ernst</v>
      </c>
      <c r="D174" s="279">
        <f>Wichtige_daten!$K$65</f>
        <v>2922</v>
      </c>
      <c r="E174" s="279"/>
      <c r="F174" s="106">
        <v>10</v>
      </c>
      <c r="G174" s="162"/>
    </row>
    <row r="175" spans="1:7">
      <c r="A175" s="40" t="str">
        <f>Wichtige_daten!$D$70</f>
        <v>ZH</v>
      </c>
      <c r="B175" s="41">
        <f>Wichtige_daten!A70</f>
        <v>67</v>
      </c>
      <c r="C175" s="41" t="str">
        <f>Wichtige_daten!B70</f>
        <v>Weber, Max</v>
      </c>
      <c r="D175" s="279">
        <f>Wichtige_daten!$K$70</f>
        <v>762</v>
      </c>
      <c r="E175" s="279"/>
      <c r="F175" s="106">
        <v>11</v>
      </c>
      <c r="G175" s="162"/>
    </row>
    <row r="176" spans="1:7">
      <c r="A176" s="40" t="str">
        <f>Wichtige_daten!$D$71</f>
        <v>ZH</v>
      </c>
      <c r="B176" s="41">
        <f>Wichtige_daten!A71</f>
        <v>68</v>
      </c>
      <c r="C176" s="41" t="str">
        <f>Wichtige_daten!B71</f>
        <v>Streuli, Hans</v>
      </c>
      <c r="D176" s="279">
        <f>Wichtige_daten!$K$71</f>
        <v>2160</v>
      </c>
      <c r="E176" s="279"/>
      <c r="F176" s="106">
        <v>12</v>
      </c>
      <c r="G176" s="162"/>
    </row>
    <row r="177" spans="1:8">
      <c r="A177" s="40" t="str">
        <f>Wichtige_daten!$D$77</f>
        <v>ZH</v>
      </c>
      <c r="B177" s="41">
        <f>Wichtige_daten!A77</f>
        <v>74</v>
      </c>
      <c r="C177" s="41" t="str">
        <f>Wichtige_daten!B77</f>
        <v>Spühler, Willy</v>
      </c>
      <c r="D177" s="279">
        <f>SUM(Wichtige_daten!K77)</f>
        <v>3684</v>
      </c>
      <c r="E177" s="279"/>
      <c r="F177" s="106">
        <v>13</v>
      </c>
      <c r="G177" s="162"/>
    </row>
    <row r="178" spans="1:8">
      <c r="A178" s="40" t="s">
        <v>370</v>
      </c>
      <c r="B178" s="41">
        <v>82</v>
      </c>
      <c r="C178" s="41" t="s">
        <v>425</v>
      </c>
      <c r="D178" s="279">
        <f>Wichtige_daten!$K$85</f>
        <v>2953</v>
      </c>
      <c r="E178" s="279"/>
      <c r="F178" s="106">
        <v>14</v>
      </c>
      <c r="G178" s="162"/>
    </row>
    <row r="179" spans="1:8">
      <c r="A179" s="40" t="str">
        <f>Wichtige_daten!$D$90</f>
        <v>ZH</v>
      </c>
      <c r="B179" s="41">
        <f>Wichtige_daten!A90</f>
        <v>87</v>
      </c>
      <c r="C179" s="41" t="str">
        <f>Wichtige_daten!B90</f>
        <v>Honegger, Fritz</v>
      </c>
      <c r="D179" s="279">
        <f>Wichtige_daten!$K$90</f>
        <v>1795</v>
      </c>
      <c r="E179" s="279"/>
      <c r="F179" s="106">
        <v>15</v>
      </c>
      <c r="G179" s="162"/>
    </row>
    <row r="180" spans="1:8">
      <c r="A180" s="40" t="str">
        <f>Wichtige_daten!$D$94</f>
        <v>ZH</v>
      </c>
      <c r="B180" s="41">
        <f>Wichtige_daten!A94</f>
        <v>91</v>
      </c>
      <c r="C180" s="41" t="str">
        <f>Wichtige_daten!B94</f>
        <v>Friedrich, Rudolf</v>
      </c>
      <c r="D180" s="279">
        <f>Wichtige_daten!$K$94</f>
        <v>659</v>
      </c>
      <c r="E180" s="279"/>
      <c r="F180" s="106">
        <v>16</v>
      </c>
      <c r="G180" s="162"/>
    </row>
    <row r="181" spans="1:8">
      <c r="A181" s="40" t="str">
        <f>Wichtige_daten!$D$97</f>
        <v>ZH</v>
      </c>
      <c r="B181" s="41">
        <f>Wichtige_daten!A97</f>
        <v>94</v>
      </c>
      <c r="C181" s="41" t="str">
        <f>Wichtige_daten!B97</f>
        <v>Kopp, Elisabeth</v>
      </c>
      <c r="D181" s="279">
        <f>Wichtige_daten!$K$97</f>
        <v>1545</v>
      </c>
      <c r="E181" s="279"/>
      <c r="F181" s="106">
        <v>17</v>
      </c>
      <c r="G181" s="162"/>
    </row>
    <row r="182" spans="1:8">
      <c r="A182" s="40" t="str">
        <f>Wichtige_daten!$D$104</f>
        <v>ZH</v>
      </c>
      <c r="B182" s="41">
        <f>Wichtige_daten!A104</f>
        <v>101</v>
      </c>
      <c r="C182" s="41" t="str">
        <f>Wichtige_daten!B104</f>
        <v>Leuenberger, Moritz</v>
      </c>
      <c r="D182" s="279">
        <f>Wichtige_daten!$K$104</f>
        <v>5479</v>
      </c>
      <c r="E182" s="279"/>
      <c r="F182" s="106">
        <v>18</v>
      </c>
      <c r="G182" s="162"/>
    </row>
    <row r="183" spans="1:8">
      <c r="A183" s="40" t="str">
        <f>Wichtige_daten!$D$110</f>
        <v>ZH</v>
      </c>
      <c r="B183" s="41">
        <f>Wichtige_daten!A110</f>
        <v>107</v>
      </c>
      <c r="C183" s="41" t="str">
        <f>Wichtige_daten!B110</f>
        <v>Blocher, Christoph</v>
      </c>
      <c r="D183" s="279">
        <f>Wichtige_daten!$K$110</f>
        <v>1461</v>
      </c>
      <c r="E183" s="279"/>
      <c r="F183" s="106">
        <v>19</v>
      </c>
      <c r="G183" s="162"/>
    </row>
    <row r="184" spans="1:8" ht="16" thickBot="1">
      <c r="A184" s="42" t="str">
        <f>Wichtige_daten!$D$114</f>
        <v>ZH</v>
      </c>
      <c r="B184" s="43">
        <f>Wichtige_daten!A114</f>
        <v>111</v>
      </c>
      <c r="C184" s="43" t="str">
        <f>Wichtige_daten!B114</f>
        <v>Maurer, Ueli</v>
      </c>
      <c r="D184" s="284">
        <f>Wichtige_daten!$K$114</f>
        <v>5113</v>
      </c>
      <c r="E184" s="284"/>
      <c r="F184" s="187">
        <v>20</v>
      </c>
      <c r="G184" s="165"/>
    </row>
    <row r="185" spans="1:8" ht="16" thickBot="1">
      <c r="A185" s="130"/>
      <c r="B185" s="131"/>
      <c r="C185" s="131" t="s">
        <v>1052</v>
      </c>
      <c r="D185" s="133">
        <f>SUM(D165:D184)</f>
        <v>63058</v>
      </c>
      <c r="E185" s="132">
        <f>SUM(D185/D187)</f>
        <v>0.14229268633915293</v>
      </c>
      <c r="F185" s="131">
        <f>MAX(F165:F184)</f>
        <v>20</v>
      </c>
      <c r="G185" s="134">
        <f>SUM(F185/F187)</f>
        <v>0.16806722689075632</v>
      </c>
      <c r="H185" s="173"/>
    </row>
    <row r="186" spans="1:8" ht="16" thickBot="1">
      <c r="A186" s="173"/>
      <c r="B186" s="173"/>
      <c r="C186" s="173"/>
      <c r="D186" s="292"/>
      <c r="E186" s="174"/>
      <c r="F186" s="173"/>
      <c r="G186" s="174"/>
      <c r="H186" s="173"/>
    </row>
    <row r="187" spans="1:8" ht="16" thickBot="1">
      <c r="A187" s="130"/>
      <c r="B187" s="131"/>
      <c r="C187" s="131" t="s">
        <v>922</v>
      </c>
      <c r="D187" s="133">
        <f>SUM(D185,D162,D157,D150,D132,D121,D115,D106,D97,D93,D81,D73,D66,D62,D54,D47,D42,D38,D21,D16,D11,)</f>
        <v>443157</v>
      </c>
      <c r="E187" s="293">
        <f>SUM(E185,E162,E157,E150,E132,E121,E115,E106,E97,E93,E81,E73,E66,E62,E54,E47,E42,E38,E21,E16,E11,)</f>
        <v>1</v>
      </c>
      <c r="F187" s="133">
        <f>SUM(F185,F162,F157,F150,F132,F121,F115,F106,F97,F93,F81,F73,F66,F62,F54,F47,F42,F38,F21,F16,F11,)</f>
        <v>119</v>
      </c>
      <c r="G187" s="294">
        <f>SUM(G185,G162,G157,G150,G132,G121,G115,G106,G97,G93,G81,G73,G66,G62,G54,G47,G42,G38,G21,G16,G11,)</f>
        <v>0.99999999999999989</v>
      </c>
      <c r="H187" s="173"/>
    </row>
    <row r="188" spans="1:8">
      <c r="G188" s="174"/>
      <c r="H188" s="173"/>
    </row>
    <row r="189" spans="1:8" ht="16" thickBot="1"/>
    <row r="190" spans="1:8" ht="16" thickBot="1">
      <c r="A190" s="137"/>
      <c r="B190" s="138"/>
      <c r="C190" s="175" t="s">
        <v>938</v>
      </c>
      <c r="D190" s="176">
        <v>1994</v>
      </c>
      <c r="E190" s="295">
        <f>SUM(D190/D192)</f>
        <v>4.4793789073819899E-3</v>
      </c>
    </row>
    <row r="191" spans="1:8" ht="16" thickBot="1"/>
    <row r="192" spans="1:8" ht="16" thickBot="1">
      <c r="A192" s="130"/>
      <c r="B192" s="131"/>
      <c r="C192" s="180" t="s">
        <v>922</v>
      </c>
      <c r="D192" s="181">
        <f>SUM(D190,D185,D162,D157,D150,D132,D121,D115,D106,D97,D93,D81,D73,D66,D62,D54,D47,D42,D38,D21,D16,D11,)</f>
        <v>445151</v>
      </c>
      <c r="E192" s="296">
        <f>SUM(E190,E185,E162,E157,E150,E132,E121,E115,E106,E97,E93,E81,E73,E66,E62,E54,E47,E42,E38,E21,E16,E11,)</f>
        <v>1.004479378907382</v>
      </c>
      <c r="F192" s="297"/>
    </row>
    <row r="193" spans="2:10">
      <c r="G193" s="298"/>
    </row>
    <row r="196" spans="2:10">
      <c r="C196" s="299"/>
      <c r="D196" s="299"/>
      <c r="E196" s="299"/>
      <c r="F196" s="299"/>
      <c r="G196" s="299"/>
      <c r="H196" s="299"/>
      <c r="I196" s="299"/>
    </row>
    <row r="197" spans="2:10" ht="16" thickBot="1">
      <c r="C197" s="299"/>
      <c r="D197" s="299"/>
      <c r="E197" s="299"/>
      <c r="F197" s="299"/>
      <c r="G197" s="299"/>
      <c r="H197" s="299"/>
      <c r="I197" s="299"/>
    </row>
    <row r="198" spans="2:10" ht="28.5" customHeight="1" thickBot="1">
      <c r="B198" s="300" t="s">
        <v>766</v>
      </c>
      <c r="C198" s="547" t="s">
        <v>603</v>
      </c>
      <c r="D198" s="548"/>
      <c r="E198" s="301" t="s">
        <v>609</v>
      </c>
      <c r="F198" s="302"/>
      <c r="G198" s="303"/>
      <c r="H198" s="303"/>
      <c r="I198" s="302"/>
      <c r="J198" s="304"/>
    </row>
    <row r="199" spans="2:10" ht="33" thickBot="1">
      <c r="B199" s="305"/>
      <c r="C199" s="302" t="s">
        <v>607</v>
      </c>
      <c r="D199" s="306" t="s">
        <v>606</v>
      </c>
      <c r="E199" s="307" t="s">
        <v>610</v>
      </c>
      <c r="F199" s="308" t="s">
        <v>606</v>
      </c>
      <c r="G199" s="309" t="s">
        <v>611</v>
      </c>
      <c r="H199" s="309" t="s">
        <v>606</v>
      </c>
      <c r="I199" s="310" t="s">
        <v>608</v>
      </c>
      <c r="J199" s="308" t="s">
        <v>606</v>
      </c>
    </row>
    <row r="200" spans="2:10" ht="16" thickBot="1">
      <c r="B200" s="311" t="s">
        <v>1053</v>
      </c>
      <c r="C200" s="312">
        <f>SUM(C201:C226)</f>
        <v>7870188</v>
      </c>
      <c r="D200" s="313">
        <f>SUM(D201:D226)</f>
        <v>0.99999999999999989</v>
      </c>
      <c r="E200" s="314">
        <f>SUM(E201:E227)</f>
        <v>445151</v>
      </c>
      <c r="F200" s="315">
        <f>SUM(F201:F227)</f>
        <v>1.0044793789073818</v>
      </c>
      <c r="G200" s="316">
        <f>SUM(G201:G226)</f>
        <v>443157</v>
      </c>
      <c r="H200" s="317">
        <f>SUM(H201:H226)</f>
        <v>0.99999999999999989</v>
      </c>
      <c r="I200" s="318">
        <f>SUM(I201:I226)</f>
        <v>119</v>
      </c>
      <c r="J200" s="315">
        <f>SUM(J201:J226)</f>
        <v>1</v>
      </c>
    </row>
    <row r="201" spans="2:10">
      <c r="B201" s="319" t="s">
        <v>1054</v>
      </c>
      <c r="C201" s="320">
        <v>1373068</v>
      </c>
      <c r="D201" s="321">
        <f>SUM(C201/C200)</f>
        <v>0.17446444735500599</v>
      </c>
      <c r="E201" s="322">
        <f>SUM(D185)</f>
        <v>63058</v>
      </c>
      <c r="F201" s="323">
        <f>SUM(E185)</f>
        <v>0.14229268633915293</v>
      </c>
      <c r="G201" s="322">
        <f t="shared" ref="G201:G226" si="1">E201</f>
        <v>63058</v>
      </c>
      <c r="H201" s="157">
        <f>SUM(G201/G200)</f>
        <v>0.14229268633915293</v>
      </c>
      <c r="I201" s="299">
        <f>SUM(F185)</f>
        <v>20</v>
      </c>
      <c r="J201" s="323">
        <f>SUM(I201/I200)</f>
        <v>0.16806722689075632</v>
      </c>
    </row>
    <row r="202" spans="2:10">
      <c r="B202" s="319" t="s">
        <v>1055</v>
      </c>
      <c r="C202" s="320">
        <v>979802</v>
      </c>
      <c r="D202" s="321">
        <f>SUM(C202/C200)</f>
        <v>0.12449537418928239</v>
      </c>
      <c r="E202" s="322">
        <f>SUM(D38)</f>
        <v>62750</v>
      </c>
      <c r="F202" s="323">
        <f>SUM(E38)</f>
        <v>0.14159767305943491</v>
      </c>
      <c r="G202" s="322">
        <f t="shared" si="1"/>
        <v>62750</v>
      </c>
      <c r="H202" s="128">
        <f>SUM(G202/G200)</f>
        <v>0.14159767305943491</v>
      </c>
      <c r="I202" s="299">
        <f>SUM(F38)</f>
        <v>14</v>
      </c>
      <c r="J202" s="323">
        <f>SUM(I202/I200)</f>
        <v>0.11764705882352941</v>
      </c>
    </row>
    <row r="203" spans="2:10">
      <c r="B203" s="319" t="s">
        <v>1030</v>
      </c>
      <c r="C203" s="320">
        <v>377610</v>
      </c>
      <c r="D203" s="321">
        <f>SUM(C203/C200)</f>
        <v>4.797979412944138E-2</v>
      </c>
      <c r="E203" s="322">
        <f>SUM(D81)</f>
        <v>21653</v>
      </c>
      <c r="F203" s="323">
        <f>SUM(E81)</f>
        <v>4.8860787486150505E-2</v>
      </c>
      <c r="G203" s="322">
        <f t="shared" si="1"/>
        <v>21653</v>
      </c>
      <c r="H203" s="128">
        <f>SUM(G203/G200)</f>
        <v>4.8860787486150505E-2</v>
      </c>
      <c r="I203" s="299">
        <f>SUM(F81)</f>
        <v>5</v>
      </c>
      <c r="J203" s="323">
        <f>SUM(I203/I200)</f>
        <v>4.2016806722689079E-2</v>
      </c>
    </row>
    <row r="204" spans="2:10">
      <c r="B204" s="319" t="s">
        <v>604</v>
      </c>
      <c r="C204" s="320">
        <v>35422</v>
      </c>
      <c r="D204" s="321">
        <f>SUM(C204/C200)</f>
        <v>4.5007819381188861E-3</v>
      </c>
      <c r="E204" s="320" t="s">
        <v>470</v>
      </c>
      <c r="F204" s="324" t="s">
        <v>470</v>
      </c>
      <c r="G204" s="322" t="str">
        <f t="shared" si="1"/>
        <v>_</v>
      </c>
      <c r="H204" s="128" t="s">
        <v>470</v>
      </c>
      <c r="I204" s="299" t="s">
        <v>470</v>
      </c>
      <c r="J204" s="324" t="s">
        <v>470</v>
      </c>
    </row>
    <row r="205" spans="2:10">
      <c r="B205" s="319" t="s">
        <v>1056</v>
      </c>
      <c r="C205" s="320">
        <v>146730</v>
      </c>
      <c r="D205" s="321">
        <f>SUM(C205/C200)</f>
        <v>1.8643773185596076E-2</v>
      </c>
      <c r="E205" s="320" t="s">
        <v>470</v>
      </c>
      <c r="F205" s="323" t="s">
        <v>470</v>
      </c>
      <c r="G205" s="322" t="str">
        <f t="shared" si="1"/>
        <v>_</v>
      </c>
      <c r="H205" s="128" t="s">
        <v>470</v>
      </c>
      <c r="I205" s="299" t="s">
        <v>470</v>
      </c>
      <c r="J205" s="324" t="s">
        <v>470</v>
      </c>
    </row>
    <row r="206" spans="2:10">
      <c r="B206" s="319" t="s">
        <v>1057</v>
      </c>
      <c r="C206" s="320">
        <v>35585</v>
      </c>
      <c r="D206" s="321">
        <f>SUM(C206/C200)</f>
        <v>4.5214930062661782E-3</v>
      </c>
      <c r="E206" s="322">
        <f>SUM(D97)</f>
        <v>4383</v>
      </c>
      <c r="F206" s="323">
        <f>SUM(E97)</f>
        <v>9.8904000162470633E-3</v>
      </c>
      <c r="G206" s="322">
        <f t="shared" si="1"/>
        <v>4383</v>
      </c>
      <c r="H206" s="128">
        <f>SUM(G206/G200)</f>
        <v>9.8904000162470633E-3</v>
      </c>
      <c r="I206" s="299">
        <f>SUM(F97)</f>
        <v>1</v>
      </c>
      <c r="J206" s="323">
        <f>SUM(I206/I200)</f>
        <v>8.4033613445378148E-3</v>
      </c>
    </row>
    <row r="207" spans="2:10">
      <c r="B207" s="319" t="s">
        <v>1058</v>
      </c>
      <c r="C207" s="320">
        <v>41024</v>
      </c>
      <c r="D207" s="321">
        <f>SUM(C207/C200)</f>
        <v>5.2125819611933029E-3</v>
      </c>
      <c r="E207" s="320" t="s">
        <v>470</v>
      </c>
      <c r="F207" s="324" t="s">
        <v>470</v>
      </c>
      <c r="G207" s="322" t="str">
        <f t="shared" si="1"/>
        <v>_</v>
      </c>
      <c r="H207" s="128" t="s">
        <v>470</v>
      </c>
      <c r="I207" s="299" t="s">
        <v>470</v>
      </c>
      <c r="J207" s="324" t="s">
        <v>470</v>
      </c>
    </row>
    <row r="208" spans="2:10">
      <c r="B208" s="319" t="s">
        <v>1059</v>
      </c>
      <c r="C208" s="320">
        <v>38608</v>
      </c>
      <c r="D208" s="321">
        <f>SUM(C208/C200)</f>
        <v>4.9056007302493917E-3</v>
      </c>
      <c r="E208" s="322">
        <f>SUM(D66)</f>
        <v>1093</v>
      </c>
      <c r="F208" s="323">
        <f>SUM(E66)</f>
        <v>2.4663945283499977E-3</v>
      </c>
      <c r="G208" s="322">
        <f t="shared" si="1"/>
        <v>1093</v>
      </c>
      <c r="H208" s="128">
        <f>SUM(G208/G200)</f>
        <v>2.4663945283499977E-3</v>
      </c>
      <c r="I208" s="299">
        <f>SUM(F66)</f>
        <v>1</v>
      </c>
      <c r="J208" s="323">
        <f>SUM(I208/I200)</f>
        <v>8.4033613445378148E-3</v>
      </c>
    </row>
    <row r="209" spans="2:10">
      <c r="B209" s="319" t="s">
        <v>1060</v>
      </c>
      <c r="C209" s="320">
        <v>113105</v>
      </c>
      <c r="D209" s="321">
        <f>SUM(C209/C200)</f>
        <v>1.4371321244168501E-2</v>
      </c>
      <c r="E209" s="322">
        <f>SUM(D162)</f>
        <v>12663</v>
      </c>
      <c r="F209" s="323">
        <f>SUM(E162)</f>
        <v>2.8574523250225088E-2</v>
      </c>
      <c r="G209" s="322">
        <f t="shared" si="1"/>
        <v>12663</v>
      </c>
      <c r="H209" s="128">
        <f>SUM(G209/G200)</f>
        <v>2.8574523250225088E-2</v>
      </c>
      <c r="I209" s="299">
        <f>SUM(F162)</f>
        <v>2</v>
      </c>
      <c r="J209" s="323">
        <f>SUM(I209/I200)</f>
        <v>1.680672268907563E-2</v>
      </c>
    </row>
    <row r="210" spans="2:10">
      <c r="B210" s="319" t="s">
        <v>1061</v>
      </c>
      <c r="C210" s="320">
        <v>278493</v>
      </c>
      <c r="D210" s="321">
        <f>SUM(C210/C200)</f>
        <v>3.5385812892906751E-2</v>
      </c>
      <c r="E210" s="322">
        <f>SUM(D54)</f>
        <v>12878</v>
      </c>
      <c r="F210" s="323">
        <f>SUM(E54)</f>
        <v>2.905967862405423E-2</v>
      </c>
      <c r="G210" s="322">
        <f t="shared" si="1"/>
        <v>12878</v>
      </c>
      <c r="H210" s="128">
        <f>SUM(G210/G200)</f>
        <v>2.905967862405423E-2</v>
      </c>
      <c r="I210" s="299">
        <f>SUM(F54)</f>
        <v>4</v>
      </c>
      <c r="J210" s="323">
        <f>SUM(I210/I200)</f>
        <v>3.3613445378151259E-2</v>
      </c>
    </row>
    <row r="211" spans="2:10">
      <c r="B211" s="319" t="s">
        <v>1062</v>
      </c>
      <c r="C211" s="320">
        <v>255284</v>
      </c>
      <c r="D211" s="321">
        <f>SUM(C211/C200)</f>
        <v>3.2436836324621472E-2</v>
      </c>
      <c r="E211" s="322">
        <f>SUM(D115)</f>
        <v>20276</v>
      </c>
      <c r="F211" s="323">
        <f>SUM(E115)</f>
        <v>4.5753536557021551E-2</v>
      </c>
      <c r="G211" s="322">
        <f t="shared" si="1"/>
        <v>20276</v>
      </c>
      <c r="H211" s="128">
        <f>SUM(G211/G200)</f>
        <v>4.5753536557021551E-2</v>
      </c>
      <c r="I211" s="299">
        <f>SUM(F115)</f>
        <v>6</v>
      </c>
      <c r="J211" s="323">
        <f>SUM(I211/I200)</f>
        <v>5.0420168067226892E-2</v>
      </c>
    </row>
    <row r="212" spans="2:10">
      <c r="B212" s="319" t="s">
        <v>1063</v>
      </c>
      <c r="C212" s="320">
        <v>184950</v>
      </c>
      <c r="D212" s="321">
        <f>SUM(C212/C200)</f>
        <v>2.3500073949948845E-2</v>
      </c>
      <c r="E212" s="322">
        <f>SUM(D47)</f>
        <v>10207</v>
      </c>
      <c r="F212" s="323">
        <f>SUM(E47)</f>
        <v>2.3032469305460594E-2</v>
      </c>
      <c r="G212" s="322">
        <f t="shared" si="1"/>
        <v>10207</v>
      </c>
      <c r="H212" s="128">
        <f>SUM(G212/G200)</f>
        <v>2.3032469305460594E-2</v>
      </c>
      <c r="I212" s="299">
        <f>SUM(F47)</f>
        <v>2</v>
      </c>
      <c r="J212" s="323">
        <f>SUM(I212/I200)</f>
        <v>1.680672268907563E-2</v>
      </c>
    </row>
    <row r="213" spans="2:10">
      <c r="B213" s="319" t="s">
        <v>1017</v>
      </c>
      <c r="C213" s="320">
        <v>274404</v>
      </c>
      <c r="D213" s="321">
        <f>SUM(C213/C200)</f>
        <v>3.4866257324475604E-2</v>
      </c>
      <c r="E213" s="322">
        <f>SUM(D42)</f>
        <v>2282</v>
      </c>
      <c r="F213" s="323">
        <f>SUM(E42)</f>
        <v>5.1494165724562625E-3</v>
      </c>
      <c r="G213" s="322">
        <f t="shared" si="1"/>
        <v>2282</v>
      </c>
      <c r="H213" s="128">
        <f>SUM(G213/G200)</f>
        <v>5.1494165724562625E-3</v>
      </c>
      <c r="I213" s="299">
        <f>SUM(F42)</f>
        <v>1</v>
      </c>
      <c r="J213" s="323">
        <f>SUM(I213/I200)</f>
        <v>8.4033613445378148E-3</v>
      </c>
    </row>
    <row r="214" spans="2:10">
      <c r="B214" s="319" t="s">
        <v>1064</v>
      </c>
      <c r="C214" s="320">
        <v>76356</v>
      </c>
      <c r="D214" s="321">
        <f>SUM(C214/C200)</f>
        <v>9.7019283402124575E-3</v>
      </c>
      <c r="E214" s="320" t="s">
        <v>470</v>
      </c>
      <c r="F214" s="324" t="s">
        <v>470</v>
      </c>
      <c r="G214" s="322" t="str">
        <f t="shared" si="1"/>
        <v>_</v>
      </c>
      <c r="H214" s="128" t="s">
        <v>470</v>
      </c>
      <c r="I214" s="299" t="s">
        <v>470</v>
      </c>
      <c r="J214" s="324" t="s">
        <v>470</v>
      </c>
    </row>
    <row r="215" spans="2:10">
      <c r="B215" s="319" t="s">
        <v>1066</v>
      </c>
      <c r="C215" s="320">
        <v>53071</v>
      </c>
      <c r="D215" s="321">
        <f>SUM(C215/C200)</f>
        <v>6.7432950775762916E-3</v>
      </c>
      <c r="E215" s="322">
        <f>SUM(D21)</f>
        <v>4973</v>
      </c>
      <c r="F215" s="323">
        <f>SUM(E21)</f>
        <v>1.1221756623499122E-2</v>
      </c>
      <c r="G215" s="322">
        <f t="shared" si="1"/>
        <v>4973</v>
      </c>
      <c r="H215" s="128">
        <f>SUM(G215/G200)</f>
        <v>1.1221756623499122E-2</v>
      </c>
      <c r="I215" s="299">
        <f>SUM(F21)</f>
        <v>2</v>
      </c>
      <c r="J215" s="323">
        <f>SUM(I215/I200)</f>
        <v>1.680672268907563E-2</v>
      </c>
    </row>
    <row r="216" spans="2:10">
      <c r="B216" s="319" t="s">
        <v>1065</v>
      </c>
      <c r="C216" s="320">
        <v>15688</v>
      </c>
      <c r="D216" s="321">
        <f>SUM(C216/C200)</f>
        <v>1.9933450128510272E-3</v>
      </c>
      <c r="E216" s="322">
        <f>SUM(D16)</f>
        <v>6209</v>
      </c>
      <c r="F216" s="323">
        <f>SUM(E16)</f>
        <v>1.4010835888861059E-2</v>
      </c>
      <c r="G216" s="322">
        <f t="shared" si="1"/>
        <v>6209</v>
      </c>
      <c r="H216" s="128">
        <f>SUM(G216/G200)</f>
        <v>1.4010835888861059E-2</v>
      </c>
      <c r="I216" s="299">
        <f>SUM(F16)</f>
        <v>2</v>
      </c>
      <c r="J216" s="323">
        <f>SUM(I216/I200)</f>
        <v>1.680672268907563E-2</v>
      </c>
    </row>
    <row r="217" spans="2:10">
      <c r="B217" s="319" t="s">
        <v>1067</v>
      </c>
      <c r="C217" s="320">
        <v>478907</v>
      </c>
      <c r="D217" s="321">
        <f>SUM(C217/C200)</f>
        <v>6.0850770019725067E-2</v>
      </c>
      <c r="E217" s="322">
        <f>SUM(D106)</f>
        <v>26032</v>
      </c>
      <c r="F217" s="323">
        <f>SUM(E106)</f>
        <v>5.8742161355907728E-2</v>
      </c>
      <c r="G217" s="322">
        <f t="shared" si="1"/>
        <v>26032</v>
      </c>
      <c r="H217" s="128">
        <f>SUM(G217/G200)</f>
        <v>5.8742161355907728E-2</v>
      </c>
      <c r="I217" s="299">
        <f>SUM(F106)</f>
        <v>6</v>
      </c>
      <c r="J217" s="323">
        <f>SUM(I217/I200)</f>
        <v>5.0420168067226892E-2</v>
      </c>
    </row>
    <row r="218" spans="2:10">
      <c r="B218" s="319" t="s">
        <v>1068</v>
      </c>
      <c r="C218" s="320">
        <v>192621</v>
      </c>
      <c r="D218" s="321">
        <f>SUM(C218/C200)</f>
        <v>2.4474764770549318E-2</v>
      </c>
      <c r="E218" s="322">
        <f>SUM(D73)</f>
        <v>9711</v>
      </c>
      <c r="F218" s="323">
        <f>SUM(E73)</f>
        <v>2.1913227140719881E-2</v>
      </c>
      <c r="G218" s="322">
        <f t="shared" si="1"/>
        <v>9711</v>
      </c>
      <c r="H218" s="128">
        <f>SUM(G218/G200)</f>
        <v>2.1913227140719881E-2</v>
      </c>
      <c r="I218" s="299">
        <f>SUM(F73)</f>
        <v>4</v>
      </c>
      <c r="J218" s="323">
        <f>SUM(I218/I200)</f>
        <v>3.3613445378151259E-2</v>
      </c>
    </row>
    <row r="219" spans="2:10">
      <c r="B219" s="319" t="s">
        <v>1008</v>
      </c>
      <c r="C219" s="320">
        <v>611466</v>
      </c>
      <c r="D219" s="321">
        <f>SUM(C219/C200)</f>
        <v>7.7693950894184488E-2</v>
      </c>
      <c r="E219" s="322">
        <f>SUM(D11)</f>
        <v>31696</v>
      </c>
      <c r="F219" s="323">
        <f>SUM(E11)</f>
        <v>7.152318478552748E-2</v>
      </c>
      <c r="G219" s="322">
        <f t="shared" si="1"/>
        <v>31696</v>
      </c>
      <c r="H219" s="128">
        <f>SUM(G219/G200)</f>
        <v>7.152318478552748E-2</v>
      </c>
      <c r="I219" s="299">
        <f>SUM(F11)</f>
        <v>5</v>
      </c>
      <c r="J219" s="323">
        <f>SUM(I219/I200)</f>
        <v>4.2016806722689079E-2</v>
      </c>
    </row>
    <row r="220" spans="2:10">
      <c r="B220" s="319" t="s">
        <v>1069</v>
      </c>
      <c r="C220" s="320">
        <v>248444</v>
      </c>
      <c r="D220" s="321">
        <f>SUM(C220/C200)</f>
        <v>3.1567733833041851E-2</v>
      </c>
      <c r="E220" s="322">
        <f>SUM(D121)</f>
        <v>17635</v>
      </c>
      <c r="F220" s="323">
        <f>SUM(E121)</f>
        <v>3.9794023337101747E-2</v>
      </c>
      <c r="G220" s="322">
        <f t="shared" si="1"/>
        <v>17635</v>
      </c>
      <c r="H220" s="128">
        <f>SUM(G220/G200)</f>
        <v>3.9794023337101747E-2</v>
      </c>
      <c r="I220" s="299">
        <f>SUM(F121)</f>
        <v>3</v>
      </c>
      <c r="J220" s="323">
        <f>SUM(I220/I200)</f>
        <v>2.5210084033613446E-2</v>
      </c>
    </row>
    <row r="221" spans="2:10">
      <c r="B221" s="319" t="s">
        <v>457</v>
      </c>
      <c r="C221" s="320">
        <v>333753</v>
      </c>
      <c r="D221" s="321">
        <f>SUM(C221/C200)</f>
        <v>4.2407246180142077E-2</v>
      </c>
      <c r="E221" s="322">
        <f>SUM(D132)</f>
        <v>30108</v>
      </c>
      <c r="F221" s="323">
        <f>SUM(E132)</f>
        <v>6.7939804629059228E-2</v>
      </c>
      <c r="G221" s="322">
        <f t="shared" si="1"/>
        <v>30108</v>
      </c>
      <c r="H221" s="128">
        <f>SUM(G221/G200)</f>
        <v>6.7939804629059228E-2</v>
      </c>
      <c r="I221" s="299">
        <f>SUM(F132)</f>
        <v>8</v>
      </c>
      <c r="J221" s="323">
        <f>SUM(I221/I200)</f>
        <v>6.7226890756302518E-2</v>
      </c>
    </row>
    <row r="222" spans="2:10">
      <c r="B222" s="319" t="s">
        <v>1070</v>
      </c>
      <c r="C222" s="320">
        <v>713281</v>
      </c>
      <c r="D222" s="321">
        <f>SUM(C222/C200)</f>
        <v>9.0630744780175521E-2</v>
      </c>
      <c r="E222" s="322">
        <f>SUM(D150)</f>
        <v>51230</v>
      </c>
      <c r="F222" s="323">
        <f>SUM(E150)</f>
        <v>0.11560237116868288</v>
      </c>
      <c r="G222" s="322">
        <f t="shared" si="1"/>
        <v>51230</v>
      </c>
      <c r="H222" s="128">
        <f>SUM(G222/G200)</f>
        <v>0.11560237116868288</v>
      </c>
      <c r="I222" s="299">
        <f>SUM(F150)</f>
        <v>15</v>
      </c>
      <c r="J222" s="323">
        <f>SUM(I222/I200)</f>
        <v>0.12605042016806722</v>
      </c>
    </row>
    <row r="223" spans="2:10">
      <c r="B223" s="319" t="s">
        <v>1071</v>
      </c>
      <c r="C223" s="320">
        <v>312684</v>
      </c>
      <c r="D223" s="321">
        <f>SUM(C223/C200)</f>
        <v>3.9730181794894862E-2</v>
      </c>
      <c r="E223" s="322">
        <f>SUM(D157)</f>
        <v>11311</v>
      </c>
      <c r="F223" s="323">
        <f>SUM(E157)</f>
        <v>2.5523685736657663E-2</v>
      </c>
      <c r="G223" s="322">
        <f t="shared" si="1"/>
        <v>11311</v>
      </c>
      <c r="H223" s="128">
        <f>SUM(G223/G200)</f>
        <v>2.5523685736657663E-2</v>
      </c>
      <c r="I223" s="299">
        <f>SUM(F157)</f>
        <v>4</v>
      </c>
      <c r="J223" s="323">
        <f>SUM(I223/I200)</f>
        <v>3.3613445378151259E-2</v>
      </c>
    </row>
    <row r="224" spans="2:10">
      <c r="B224" s="319" t="s">
        <v>605</v>
      </c>
      <c r="C224" s="320">
        <v>172085</v>
      </c>
      <c r="D224" s="321">
        <f>SUM(C224/C200)</f>
        <v>2.1865424307526072E-2</v>
      </c>
      <c r="E224" s="322">
        <f>SUM(D93)</f>
        <v>29590</v>
      </c>
      <c r="F224" s="323">
        <f>SUM(E93)</f>
        <v>6.6770918658624376E-2</v>
      </c>
      <c r="G224" s="322">
        <f t="shared" si="1"/>
        <v>29590</v>
      </c>
      <c r="H224" s="128">
        <f>SUM(G224/G200)</f>
        <v>6.6770918658624376E-2</v>
      </c>
      <c r="I224" s="299">
        <f>SUM(F93)</f>
        <v>9</v>
      </c>
      <c r="J224" s="323">
        <f>SUM(I224/I200)</f>
        <v>7.5630252100840331E-2</v>
      </c>
    </row>
    <row r="225" spans="2:14">
      <c r="B225" s="319" t="s">
        <v>1072</v>
      </c>
      <c r="C225" s="320">
        <v>457715</v>
      </c>
      <c r="D225" s="321">
        <f>SUM(C225/C200)</f>
        <v>5.8158077037041553E-2</v>
      </c>
      <c r="E225" s="322">
        <f>SUM(D62)</f>
        <v>13419</v>
      </c>
      <c r="F225" s="323">
        <f>SUM(E62)</f>
        <v>3.0280464936805692E-2</v>
      </c>
      <c r="G225" s="322">
        <f t="shared" si="1"/>
        <v>13419</v>
      </c>
      <c r="H225" s="128">
        <f>SUM(G225/G200)</f>
        <v>3.0280464936805692E-2</v>
      </c>
      <c r="I225" s="299">
        <f>SUM(F62)</f>
        <v>5</v>
      </c>
      <c r="J225" s="323">
        <f>SUM(I225/I200)</f>
        <v>4.2016806722689079E-2</v>
      </c>
    </row>
    <row r="226" spans="2:14" ht="16" thickBot="1">
      <c r="B226" s="325" t="s">
        <v>1073</v>
      </c>
      <c r="C226" s="326">
        <v>70032</v>
      </c>
      <c r="D226" s="327">
        <f>SUM(C226/C200)</f>
        <v>8.8983897208046361E-3</v>
      </c>
      <c r="E226" s="320" t="s">
        <v>470</v>
      </c>
      <c r="F226" s="324" t="s">
        <v>470</v>
      </c>
      <c r="G226" s="322" t="str">
        <f t="shared" si="1"/>
        <v>_</v>
      </c>
      <c r="H226" s="128" t="s">
        <v>470</v>
      </c>
      <c r="I226" s="299" t="s">
        <v>470</v>
      </c>
      <c r="J226" s="324" t="s">
        <v>470</v>
      </c>
    </row>
    <row r="227" spans="2:14" ht="16" thickBot="1">
      <c r="B227" s="328" t="s">
        <v>938</v>
      </c>
      <c r="C227" s="329" t="s">
        <v>470</v>
      </c>
      <c r="D227" s="318" t="s">
        <v>470</v>
      </c>
      <c r="E227" s="314">
        <f>SUM(D190)</f>
        <v>1994</v>
      </c>
      <c r="F227" s="315">
        <f>SUM(E190)</f>
        <v>4.4793789073819899E-3</v>
      </c>
      <c r="G227" s="172" t="s">
        <v>470</v>
      </c>
      <c r="H227" s="330" t="s">
        <v>470</v>
      </c>
      <c r="I227" s="318" t="s">
        <v>470</v>
      </c>
      <c r="J227" s="331" t="s">
        <v>470</v>
      </c>
    </row>
    <row r="228" spans="2:14">
      <c r="C228" s="299"/>
      <c r="D228" s="299"/>
      <c r="E228" s="299"/>
      <c r="F228" s="299"/>
      <c r="G228" s="299"/>
      <c r="H228" s="299"/>
      <c r="I228" s="299"/>
    </row>
    <row r="230" spans="2:14" ht="16" thickBot="1"/>
    <row r="231" spans="2:14" ht="51" customHeight="1" thickBot="1">
      <c r="B231" s="332" t="s">
        <v>766</v>
      </c>
      <c r="C231" s="545" t="s">
        <v>1079</v>
      </c>
      <c r="D231" s="546"/>
      <c r="E231" s="545" t="s">
        <v>1078</v>
      </c>
      <c r="F231" s="546"/>
      <c r="G231" s="545" t="s">
        <v>1077</v>
      </c>
      <c r="H231" s="546"/>
      <c r="I231" s="333" t="s">
        <v>1076</v>
      </c>
      <c r="J231" s="334"/>
      <c r="K231" s="547" t="s">
        <v>1075</v>
      </c>
      <c r="L231" s="549"/>
      <c r="M231" s="545" t="s">
        <v>1080</v>
      </c>
      <c r="N231" s="546"/>
    </row>
    <row r="232" spans="2:14" ht="16" thickBot="1">
      <c r="B232" s="335"/>
      <c r="C232" s="336" t="s">
        <v>1074</v>
      </c>
      <c r="D232" s="337" t="s">
        <v>606</v>
      </c>
      <c r="E232" s="336" t="s">
        <v>961</v>
      </c>
      <c r="F232" s="338" t="s">
        <v>606</v>
      </c>
      <c r="G232" s="338" t="s">
        <v>961</v>
      </c>
      <c r="H232" s="337" t="s">
        <v>606</v>
      </c>
      <c r="I232" s="339" t="s">
        <v>961</v>
      </c>
      <c r="J232" s="340" t="s">
        <v>606</v>
      </c>
      <c r="K232" s="341" t="s">
        <v>961</v>
      </c>
      <c r="L232" s="342" t="s">
        <v>606</v>
      </c>
      <c r="M232" s="336" t="s">
        <v>1081</v>
      </c>
      <c r="N232" s="337" t="s">
        <v>606</v>
      </c>
    </row>
    <row r="233" spans="2:14" ht="16" thickBot="1">
      <c r="B233" s="311" t="s">
        <v>1053</v>
      </c>
      <c r="C233" s="343">
        <f t="shared" ref="C233:H233" si="2">SUM(C234:C258)</f>
        <v>2392740</v>
      </c>
      <c r="D233" s="317">
        <f t="shared" si="2"/>
        <v>0.99999999999999967</v>
      </c>
      <c r="E233" s="343">
        <f t="shared" si="2"/>
        <v>3315443</v>
      </c>
      <c r="F233" s="317">
        <f t="shared" si="2"/>
        <v>1</v>
      </c>
      <c r="G233" s="343">
        <f t="shared" si="2"/>
        <v>4429546</v>
      </c>
      <c r="H233" s="317">
        <f t="shared" si="2"/>
        <v>1</v>
      </c>
      <c r="I233" s="172">
        <f t="shared" ref="I233:N233" si="3">SUM(I234:I259)</f>
        <v>7164444</v>
      </c>
      <c r="J233" s="317">
        <f t="shared" si="3"/>
        <v>1.0000000000000002</v>
      </c>
      <c r="K233" s="344">
        <f t="shared" si="3"/>
        <v>8820688</v>
      </c>
      <c r="L233" s="345">
        <f t="shared" si="3"/>
        <v>1.0000000000000002</v>
      </c>
      <c r="M233" s="316">
        <f t="shared" si="3"/>
        <v>443157</v>
      </c>
      <c r="N233" s="317">
        <f t="shared" si="3"/>
        <v>0.99999999999999989</v>
      </c>
    </row>
    <row r="234" spans="2:14">
      <c r="B234" s="319" t="s">
        <v>1054</v>
      </c>
      <c r="C234" s="153">
        <v>250698</v>
      </c>
      <c r="D234" s="157">
        <f>SUM(C234/C233)</f>
        <v>0.10477444268913463</v>
      </c>
      <c r="E234" s="153">
        <v>431036</v>
      </c>
      <c r="F234" s="157">
        <f>SUM(E234/E233)</f>
        <v>0.1300085689906296</v>
      </c>
      <c r="G234" s="153">
        <v>486663</v>
      </c>
      <c r="H234" s="157">
        <f>SUM(G234/G233)</f>
        <v>0.10986746723027598</v>
      </c>
      <c r="I234" s="153">
        <v>1198569</v>
      </c>
      <c r="J234" s="157">
        <f>SUM(I234/I233)</f>
        <v>0.16729407055174134</v>
      </c>
      <c r="K234" s="320">
        <v>1568397</v>
      </c>
      <c r="L234" s="323">
        <f>SUM(K234/K233)</f>
        <v>0.17780891921355793</v>
      </c>
      <c r="M234" s="346">
        <f t="shared" ref="M234:M259" si="4">G201</f>
        <v>63058</v>
      </c>
      <c r="N234" s="157">
        <f>SUM(M234/M233)</f>
        <v>0.14229268633915293</v>
      </c>
    </row>
    <row r="235" spans="2:14">
      <c r="B235" s="319" t="s">
        <v>1055</v>
      </c>
      <c r="C235" s="161">
        <v>458301</v>
      </c>
      <c r="D235" s="128">
        <f>SUM(C235/C233)</f>
        <v>0.19153815291256049</v>
      </c>
      <c r="E235" s="161">
        <v>589433</v>
      </c>
      <c r="F235" s="128">
        <f>SUM(E235/E233)</f>
        <v>0.1777840849624017</v>
      </c>
      <c r="G235" s="161">
        <v>1028552</v>
      </c>
      <c r="H235" s="128">
        <f>SUM(G235/G233)</f>
        <v>0.23220257787141166</v>
      </c>
      <c r="I235" s="161">
        <v>943427</v>
      </c>
      <c r="J235" s="128">
        <f>SUM(I235/I233)</f>
        <v>0.13168181648150226</v>
      </c>
      <c r="K235" s="320">
        <v>1019061</v>
      </c>
      <c r="L235" s="323">
        <f>SUM(K235/K233)</f>
        <v>0.11553078399326674</v>
      </c>
      <c r="M235" s="347">
        <f t="shared" si="4"/>
        <v>62750</v>
      </c>
      <c r="N235" s="128">
        <f>SUM(M235/M233)</f>
        <v>0.14159767305943491</v>
      </c>
    </row>
    <row r="236" spans="2:14">
      <c r="B236" s="319" t="s">
        <v>1030</v>
      </c>
      <c r="C236" s="161">
        <v>132843</v>
      </c>
      <c r="D236" s="128">
        <f>SUM(C236/C233)</f>
        <v>5.5519195566588929E-2</v>
      </c>
      <c r="E236" s="161">
        <v>146519</v>
      </c>
      <c r="F236" s="128">
        <f>SUM(E236/E233)</f>
        <v>4.4192887647291783E-2</v>
      </c>
      <c r="G236" s="161">
        <v>244062</v>
      </c>
      <c r="H236" s="128">
        <f>SUM(G236/G233)</f>
        <v>5.5098648936030913E-2</v>
      </c>
      <c r="I236" s="161">
        <v>345357</v>
      </c>
      <c r="J236" s="128">
        <f>SUM(I236/I233)</f>
        <v>4.8204298896048318E-2</v>
      </c>
      <c r="K236" s="320">
        <v>436699</v>
      </c>
      <c r="L236" s="323">
        <f>SUM(K236/K233)</f>
        <v>4.9508496389397291E-2</v>
      </c>
      <c r="M236" s="347">
        <f t="shared" si="4"/>
        <v>21653</v>
      </c>
      <c r="N236" s="128">
        <f>SUM(M236/M233)</f>
        <v>4.8860787486150505E-2</v>
      </c>
    </row>
    <row r="237" spans="2:14">
      <c r="B237" s="319" t="s">
        <v>604</v>
      </c>
      <c r="C237" s="161">
        <v>14505</v>
      </c>
      <c r="D237" s="128">
        <f>SUM(C237/C233)</f>
        <v>6.0620878156423183E-3</v>
      </c>
      <c r="E237" s="161">
        <v>19700</v>
      </c>
      <c r="F237" s="128">
        <f>SUM(E237/E233)</f>
        <v>5.9418907216923951E-3</v>
      </c>
      <c r="G237" s="161">
        <v>33807</v>
      </c>
      <c r="H237" s="128">
        <f>SUM(G237/G233)</f>
        <v>7.6321591422687561E-3</v>
      </c>
      <c r="I237" s="161">
        <v>35487</v>
      </c>
      <c r="J237" s="128">
        <f>SUM(I237/I233)</f>
        <v>4.9532106050378787E-3</v>
      </c>
      <c r="K237" s="320">
        <v>36192</v>
      </c>
      <c r="L237" s="323">
        <f>SUM(K237/K233)</f>
        <v>4.1030813015946145E-3</v>
      </c>
      <c r="M237" s="347" t="str">
        <f t="shared" si="4"/>
        <v>_</v>
      </c>
      <c r="N237" s="128" t="s">
        <v>470</v>
      </c>
    </row>
    <row r="238" spans="2:14">
      <c r="B238" s="319" t="s">
        <v>1056</v>
      </c>
      <c r="C238" s="161">
        <v>44168</v>
      </c>
      <c r="D238" s="128">
        <f>SUM(C238/C233)</f>
        <v>1.8459172329630465E-2</v>
      </c>
      <c r="E238" s="161">
        <v>55385</v>
      </c>
      <c r="F238" s="128">
        <f>SUM(E238/E233)</f>
        <v>1.670515825486971E-2</v>
      </c>
      <c r="G238" s="161">
        <v>88963</v>
      </c>
      <c r="H238" s="128">
        <f>SUM(G238/G233)</f>
        <v>2.0083999579189379E-2</v>
      </c>
      <c r="I238" s="161">
        <v>128248</v>
      </c>
      <c r="J238" s="128">
        <f>SUM(I238/I233)</f>
        <v>1.790062145785493E-2</v>
      </c>
      <c r="K238" s="320">
        <v>159285</v>
      </c>
      <c r="L238" s="323">
        <f>SUM(K238/K233)</f>
        <v>1.8058115194642413E-2</v>
      </c>
      <c r="M238" s="347" t="str">
        <f t="shared" si="4"/>
        <v>_</v>
      </c>
      <c r="N238" s="128" t="s">
        <v>470</v>
      </c>
    </row>
    <row r="239" spans="2:14">
      <c r="B239" s="319" t="s">
        <v>1057</v>
      </c>
      <c r="C239" s="161">
        <v>13799</v>
      </c>
      <c r="D239" s="128">
        <f>SUM(C239/C233)</f>
        <v>5.7670285948327026E-3</v>
      </c>
      <c r="E239" s="161">
        <v>15260</v>
      </c>
      <c r="F239" s="128">
        <f>SUM(E239/E233)</f>
        <v>4.6027031681739059E-3</v>
      </c>
      <c r="G239" s="161">
        <v>25104</v>
      </c>
      <c r="H239" s="128">
        <f>SUM(G239/G233)</f>
        <v>5.667397968098762E-3</v>
      </c>
      <c r="I239" s="161">
        <v>32225</v>
      </c>
      <c r="J239" s="128">
        <f>SUM(I239/I233)</f>
        <v>4.4979066065698884E-3</v>
      </c>
      <c r="K239" s="320">
        <v>41158</v>
      </c>
      <c r="L239" s="323">
        <f>SUM(K239/K233)</f>
        <v>4.6660759342128412E-3</v>
      </c>
      <c r="M239" s="347">
        <f t="shared" si="4"/>
        <v>4383</v>
      </c>
      <c r="N239" s="128">
        <f>SUM(M239/M233)</f>
        <v>9.8904000162470633E-3</v>
      </c>
    </row>
    <row r="240" spans="2:14">
      <c r="B240" s="319" t="s">
        <v>1058</v>
      </c>
      <c r="C240" s="161">
        <v>11339</v>
      </c>
      <c r="D240" s="128">
        <f>SUM(C240/C233)</f>
        <v>4.7389185619833331E-3</v>
      </c>
      <c r="E240" s="161">
        <v>13070</v>
      </c>
      <c r="F240" s="128">
        <f>SUM(E240/E233)</f>
        <v>3.9421579559654621E-3</v>
      </c>
      <c r="G240" s="161">
        <v>26251</v>
      </c>
      <c r="H240" s="128">
        <f>SUM(G240/G233)</f>
        <v>5.9263409839292788E-3</v>
      </c>
      <c r="I240" s="161">
        <v>37657</v>
      </c>
      <c r="J240" s="128">
        <f>SUM(I240/I233)</f>
        <v>5.2560952392118635E-3</v>
      </c>
      <c r="K240" s="320">
        <v>44951</v>
      </c>
      <c r="L240" s="323">
        <f>SUM(K240/K233)</f>
        <v>5.0960877428155261E-3</v>
      </c>
      <c r="M240" s="347" t="str">
        <f t="shared" si="4"/>
        <v>_</v>
      </c>
      <c r="N240" s="128" t="s">
        <v>470</v>
      </c>
    </row>
    <row r="241" spans="2:14">
      <c r="B241" s="319" t="s">
        <v>1059</v>
      </c>
      <c r="C241" s="161">
        <v>30213</v>
      </c>
      <c r="D241" s="128">
        <f>SUM(C241/C233)</f>
        <v>1.2626946513202437E-2</v>
      </c>
      <c r="E241" s="161">
        <v>32349</v>
      </c>
      <c r="F241" s="128">
        <f>SUM(E241/E233)</f>
        <v>9.7570671551282899E-3</v>
      </c>
      <c r="G241" s="161">
        <v>44385</v>
      </c>
      <c r="H241" s="128">
        <f>SUM(G241/G233)</f>
        <v>1.0020214261235802E-2</v>
      </c>
      <c r="I241" s="161">
        <v>38708</v>
      </c>
      <c r="J241" s="128">
        <f>SUM(I241/I233)</f>
        <v>5.4027918984362218E-3</v>
      </c>
      <c r="K241" s="320">
        <v>41474</v>
      </c>
      <c r="L241" s="323">
        <f>SUM(K241/K233)</f>
        <v>4.7019008041096115E-3</v>
      </c>
      <c r="M241" s="347">
        <f t="shared" si="4"/>
        <v>1093</v>
      </c>
      <c r="N241" s="128">
        <f>SUM(M241/M233)</f>
        <v>2.4663945283499977E-3</v>
      </c>
    </row>
    <row r="242" spans="2:14">
      <c r="B242" s="319" t="s">
        <v>1060</v>
      </c>
      <c r="C242" s="161">
        <v>17461</v>
      </c>
      <c r="D242" s="128">
        <f>SUM(C242/C233)</f>
        <v>7.2974915786922102E-3</v>
      </c>
      <c r="E242" s="161">
        <v>25093</v>
      </c>
      <c r="F242" s="128">
        <f>SUM(E242/E233)</f>
        <v>7.5685210091079834E-3</v>
      </c>
      <c r="G242" s="161">
        <v>27690</v>
      </c>
      <c r="H242" s="128">
        <f>SUM(G242/G233)</f>
        <v>6.2512049767628553E-3</v>
      </c>
      <c r="I242" s="161">
        <v>97758</v>
      </c>
      <c r="J242" s="128">
        <f>SUM(I242/I233)</f>
        <v>1.3644882980451798E-2</v>
      </c>
      <c r="K242" s="320">
        <v>120872</v>
      </c>
      <c r="L242" s="323">
        <f>SUM(K242/K233)</f>
        <v>1.37032394751974E-2</v>
      </c>
      <c r="M242" s="347">
        <f t="shared" si="4"/>
        <v>12663</v>
      </c>
      <c r="N242" s="128">
        <f>SUM(M242/M233)</f>
        <v>2.8574523250225088E-2</v>
      </c>
    </row>
    <row r="243" spans="2:14">
      <c r="B243" s="319" t="s">
        <v>1082</v>
      </c>
      <c r="C243" s="161">
        <v>99891</v>
      </c>
      <c r="D243" s="128">
        <f>SUM(C243/C233)</f>
        <v>4.1747536297299333E-2</v>
      </c>
      <c r="E243" s="161">
        <v>127951</v>
      </c>
      <c r="F243" s="128">
        <f>SUM(E243/E233)</f>
        <v>3.8592429427982924E-2</v>
      </c>
      <c r="G243" s="161">
        <v>194676</v>
      </c>
      <c r="H243" s="128">
        <f>SUM(G243/G233)</f>
        <v>4.3949425065232417E-2</v>
      </c>
      <c r="I243" s="161">
        <v>234307</v>
      </c>
      <c r="J243" s="128">
        <f>SUM(I243/I233)</f>
        <v>3.2704142847651545E-2</v>
      </c>
      <c r="K243" s="320">
        <v>334463</v>
      </c>
      <c r="L243" s="323">
        <f>SUM(K243/K233)</f>
        <v>3.7918017279377755E-2</v>
      </c>
      <c r="M243" s="347">
        <f t="shared" si="4"/>
        <v>12878</v>
      </c>
      <c r="N243" s="128">
        <f>SUM(M243/M233)</f>
        <v>2.905967862405423E-2</v>
      </c>
    </row>
    <row r="244" spans="2:14">
      <c r="B244" s="319" t="s">
        <v>1062</v>
      </c>
      <c r="C244" s="161">
        <v>69674</v>
      </c>
      <c r="D244" s="128">
        <f>SUM(C244/C233)</f>
        <v>2.9118918060466244E-2</v>
      </c>
      <c r="E244" s="161">
        <v>100762</v>
      </c>
      <c r="F244" s="128">
        <f>SUM(E244/E233)</f>
        <v>3.0391715375592342E-2</v>
      </c>
      <c r="G244" s="161">
        <v>145013</v>
      </c>
      <c r="H244" s="128">
        <f>SUM(G244/G233)</f>
        <v>3.2737666568989236E-2</v>
      </c>
      <c r="I244" s="161">
        <v>243908</v>
      </c>
      <c r="J244" s="128">
        <f>SUM(I244/I233)</f>
        <v>3.4044232881155885E-2</v>
      </c>
      <c r="K244" s="320">
        <v>277151</v>
      </c>
      <c r="L244" s="323">
        <f>SUM(K244/K233)</f>
        <v>3.1420564926454717E-2</v>
      </c>
      <c r="M244" s="347">
        <f t="shared" si="4"/>
        <v>20276</v>
      </c>
      <c r="N244" s="128">
        <f>SUM(M244/M233)</f>
        <v>4.5753536557021551E-2</v>
      </c>
    </row>
    <row r="245" spans="2:14">
      <c r="B245" s="319" t="s">
        <v>1063</v>
      </c>
      <c r="C245" s="161">
        <v>29698</v>
      </c>
      <c r="D245" s="128">
        <f>SUM(C245/C233)</f>
        <v>1.241171209575633E-2</v>
      </c>
      <c r="E245" s="161">
        <v>112227</v>
      </c>
      <c r="F245" s="128">
        <f>SUM(E245/E233)</f>
        <v>3.3849775128089975E-2</v>
      </c>
      <c r="G245" s="161">
        <v>125097</v>
      </c>
      <c r="H245" s="128">
        <f>SUM(G245/G233)</f>
        <v>2.8241494726547595E-2</v>
      </c>
      <c r="I245" s="161">
        <v>188458</v>
      </c>
      <c r="J245" s="128">
        <f>SUM(I245/I233)</f>
        <v>2.6304623219889779E-2</v>
      </c>
      <c r="K245" s="320">
        <v>197658</v>
      </c>
      <c r="L245" s="323">
        <f>SUM(K245/K233)</f>
        <v>2.2408456120429607E-2</v>
      </c>
      <c r="M245" s="347">
        <f t="shared" si="4"/>
        <v>10207</v>
      </c>
      <c r="N245" s="128">
        <f>SUM(M245/M233)</f>
        <v>2.3032469305460594E-2</v>
      </c>
    </row>
    <row r="246" spans="2:14">
      <c r="B246" s="319" t="s">
        <v>1083</v>
      </c>
      <c r="C246" s="161">
        <v>47885</v>
      </c>
      <c r="D246" s="128">
        <f>SUM(C246/C233)</f>
        <v>2.0012621513411401E-2</v>
      </c>
      <c r="E246" s="161">
        <v>68497</v>
      </c>
      <c r="F246" s="128">
        <f>SUM(E246/E233)</f>
        <v>2.0659984201206294E-2</v>
      </c>
      <c r="G246" s="161">
        <v>83516</v>
      </c>
      <c r="H246" s="128">
        <f>SUM(G246/G233)</f>
        <v>1.8854302449957627E-2</v>
      </c>
      <c r="I246" s="161">
        <v>258602</v>
      </c>
      <c r="J246" s="128">
        <f>SUM(I246/I233)</f>
        <v>3.60951945468483E-2</v>
      </c>
      <c r="K246" s="320">
        <v>299110</v>
      </c>
      <c r="L246" s="323">
        <f>SUM(K246/K233)</f>
        <v>3.3910053274755894E-2</v>
      </c>
      <c r="M246" s="347">
        <f t="shared" si="4"/>
        <v>2282</v>
      </c>
      <c r="N246" s="128">
        <f>SUM(M246/M233)</f>
        <v>5.1494165724562625E-3</v>
      </c>
    </row>
    <row r="247" spans="2:14">
      <c r="B247" s="319" t="s">
        <v>1064</v>
      </c>
      <c r="C247" s="161">
        <v>35300</v>
      </c>
      <c r="D247" s="128">
        <f>SUM(C247/C233)</f>
        <v>1.4752961040480787E-2</v>
      </c>
      <c r="E247" s="161">
        <v>41514</v>
      </c>
      <c r="F247" s="128">
        <f>SUM(E247/E233)</f>
        <v>1.2521403625397873E-2</v>
      </c>
      <c r="G247" s="161">
        <v>56542</v>
      </c>
      <c r="H247" s="128">
        <f>SUM(G247/G233)</f>
        <v>1.2764739320914605E-2</v>
      </c>
      <c r="I247" s="161">
        <v>73552</v>
      </c>
      <c r="J247" s="128">
        <f>SUM(I247/I233)</f>
        <v>1.0266253738601348E-2</v>
      </c>
      <c r="K247" s="320">
        <v>78007</v>
      </c>
      <c r="L247" s="323">
        <f>SUM(K247/K233)</f>
        <v>8.8436412216371333E-3</v>
      </c>
      <c r="M247" s="347" t="str">
        <f t="shared" si="4"/>
        <v>_</v>
      </c>
      <c r="N247" s="128" t="s">
        <v>470</v>
      </c>
    </row>
    <row r="248" spans="2:14">
      <c r="B248" s="319" t="s">
        <v>1066</v>
      </c>
      <c r="C248" s="161">
        <v>43621</v>
      </c>
      <c r="D248" s="128">
        <f>SUM(C248/C233)</f>
        <v>1.8230564123139163E-2</v>
      </c>
      <c r="E248" s="161">
        <v>55281</v>
      </c>
      <c r="F248" s="128">
        <f>SUM(E248/E233)</f>
        <v>1.667378989776027E-2</v>
      </c>
      <c r="G248" s="161">
        <v>73475</v>
      </c>
      <c r="H248" s="128">
        <f>SUM(G248/G233)</f>
        <v>1.6587478716780457E-2</v>
      </c>
      <c r="I248" s="161">
        <v>53737</v>
      </c>
      <c r="J248" s="128">
        <f>SUM(I248/I233)</f>
        <v>7.5005122518928199E-3</v>
      </c>
      <c r="K248" s="320">
        <v>56474</v>
      </c>
      <c r="L248" s="323">
        <f>SUM(K248/K233)</f>
        <v>6.4024484257917298E-3</v>
      </c>
      <c r="M248" s="347">
        <f t="shared" si="4"/>
        <v>4973</v>
      </c>
      <c r="N248" s="128">
        <f>SUM(M248/M233)</f>
        <v>1.1221756623499122E-2</v>
      </c>
    </row>
    <row r="249" spans="2:14">
      <c r="B249" s="319" t="s">
        <v>1065</v>
      </c>
      <c r="C249" s="161">
        <v>11272</v>
      </c>
      <c r="D249" s="128">
        <f>SUM(C249/C233)</f>
        <v>4.710917191169956E-3</v>
      </c>
      <c r="E249" s="161">
        <v>13499</v>
      </c>
      <c r="F249" s="128">
        <f>SUM(E249/E233)</f>
        <v>4.0715524290419105E-3</v>
      </c>
      <c r="G249" s="161">
        <v>30710</v>
      </c>
      <c r="H249" s="128">
        <f>SUM(G249/G233)</f>
        <v>6.9329904238493063E-3</v>
      </c>
      <c r="I249" s="161">
        <v>14946</v>
      </c>
      <c r="J249" s="128">
        <f>SUM(I249/I233)</f>
        <v>2.0861353651448738E-3</v>
      </c>
      <c r="K249" s="320">
        <v>17299</v>
      </c>
      <c r="L249" s="323">
        <f>SUM(K249/K233)</f>
        <v>1.9611848871652644E-3</v>
      </c>
      <c r="M249" s="347">
        <f t="shared" si="4"/>
        <v>6209</v>
      </c>
      <c r="N249" s="128">
        <f>SUM(M249/M233)</f>
        <v>1.4010835888861059E-2</v>
      </c>
    </row>
    <row r="250" spans="2:14">
      <c r="B250" s="319" t="s">
        <v>1067</v>
      </c>
      <c r="C250" s="161">
        <v>169625</v>
      </c>
      <c r="D250" s="128">
        <f>SUM(C250/C233)</f>
        <v>7.0891530212225315E-2</v>
      </c>
      <c r="E250" s="161">
        <v>250285</v>
      </c>
      <c r="F250" s="128">
        <f>SUM(E250/E233)</f>
        <v>7.5490665953237626E-2</v>
      </c>
      <c r="G250" s="161">
        <v>308969</v>
      </c>
      <c r="H250" s="128">
        <f>SUM(G250/G233)</f>
        <v>6.9751843642666761E-2</v>
      </c>
      <c r="I250" s="161">
        <v>447609</v>
      </c>
      <c r="J250" s="128">
        <f>SUM(I250/I233)</f>
        <v>6.2476446183402368E-2</v>
      </c>
      <c r="K250" s="320">
        <v>510831</v>
      </c>
      <c r="L250" s="323">
        <f>SUM(K250/K233)</f>
        <v>5.7912829475433206E-2</v>
      </c>
      <c r="M250" s="347">
        <f t="shared" si="4"/>
        <v>26032</v>
      </c>
      <c r="N250" s="128">
        <f>SUM(M250/M233)</f>
        <v>5.8742161355907728E-2</v>
      </c>
    </row>
    <row r="251" spans="2:14">
      <c r="B251" s="319" t="s">
        <v>1068</v>
      </c>
      <c r="C251" s="161">
        <v>89895</v>
      </c>
      <c r="D251" s="128">
        <f>SUM(C251/C233)</f>
        <v>3.7569898944306526E-2</v>
      </c>
      <c r="E251" s="161">
        <v>104520</v>
      </c>
      <c r="F251" s="128">
        <f>SUM(E251/E233)</f>
        <v>3.1525198894989295E-2</v>
      </c>
      <c r="G251" s="161">
        <v>136529</v>
      </c>
      <c r="H251" s="128">
        <f>SUM(G251/G233)</f>
        <v>3.0822346127571541E-2</v>
      </c>
      <c r="I251" s="161">
        <v>186026</v>
      </c>
      <c r="J251" s="128">
        <f>SUM(I251/I233)</f>
        <v>2.5965169104539026E-2</v>
      </c>
      <c r="K251" s="320">
        <v>198248</v>
      </c>
      <c r="L251" s="323">
        <f>SUM(K251/K233)</f>
        <v>2.2475344326882439E-2</v>
      </c>
      <c r="M251" s="347">
        <f t="shared" si="4"/>
        <v>9711</v>
      </c>
      <c r="N251" s="128">
        <f>SUM(M251/M233)</f>
        <v>2.1913227140719881E-2</v>
      </c>
    </row>
    <row r="252" spans="2:14">
      <c r="B252" s="319" t="s">
        <v>1008</v>
      </c>
      <c r="C252" s="161">
        <v>199852</v>
      </c>
      <c r="D252" s="128">
        <f>SUM(C252/C233)</f>
        <v>8.3524327758135022E-2</v>
      </c>
      <c r="E252" s="161">
        <v>206498</v>
      </c>
      <c r="F252" s="128">
        <f>SUM(E252/E233)</f>
        <v>6.2283682753707423E-2</v>
      </c>
      <c r="G252" s="161">
        <v>356977</v>
      </c>
      <c r="H252" s="128">
        <f>SUM(G252/G233)</f>
        <v>8.0589974683635754E-2</v>
      </c>
      <c r="I252" s="161">
        <v>540639</v>
      </c>
      <c r="J252" s="128">
        <f>SUM(I252/I233)</f>
        <v>7.5461403564603194E-2</v>
      </c>
      <c r="K252" s="320">
        <v>722737</v>
      </c>
      <c r="L252" s="323">
        <f>SUM(K252/K233)</f>
        <v>8.1936579096777942E-2</v>
      </c>
      <c r="M252" s="347">
        <f t="shared" si="4"/>
        <v>31696</v>
      </c>
      <c r="N252" s="128">
        <f>SUM(M252/M233)</f>
        <v>7.152318478552748E-2</v>
      </c>
    </row>
    <row r="253" spans="2:14">
      <c r="B253" s="319" t="s">
        <v>1069</v>
      </c>
      <c r="C253" s="161">
        <v>88908</v>
      </c>
      <c r="D253" s="128">
        <f>SUM(C253/C233)</f>
        <v>3.7157401138443791E-2</v>
      </c>
      <c r="E253" s="161">
        <v>113221</v>
      </c>
      <c r="F253" s="128">
        <f>SUM(E253/E233)</f>
        <v>3.414958423353983E-2</v>
      </c>
      <c r="G253" s="161">
        <v>147206</v>
      </c>
      <c r="H253" s="128">
        <f>SUM(G253/G233)</f>
        <v>3.3232751166823872E-2</v>
      </c>
      <c r="I253" s="161">
        <v>227285</v>
      </c>
      <c r="J253" s="128">
        <f>SUM(I253/I233)</f>
        <v>3.1724024920845216E-2</v>
      </c>
      <c r="K253" s="320">
        <v>286227</v>
      </c>
      <c r="L253" s="323">
        <f>SUM(K253/K233)</f>
        <v>3.2449509607413843E-2</v>
      </c>
      <c r="M253" s="347">
        <f t="shared" si="4"/>
        <v>17635</v>
      </c>
      <c r="N253" s="128">
        <f>SUM(M253/M233)</f>
        <v>3.9794023337101747E-2</v>
      </c>
    </row>
    <row r="254" spans="2:14">
      <c r="B254" s="319" t="s">
        <v>1084</v>
      </c>
      <c r="C254" s="161">
        <v>117759</v>
      </c>
      <c r="D254" s="128">
        <f>SUM(C254/C233)</f>
        <v>4.9215125755410115E-2</v>
      </c>
      <c r="E254" s="161">
        <v>138638</v>
      </c>
      <c r="F254" s="128">
        <f>SUM(E254/E233)</f>
        <v>4.1815829739796459E-2</v>
      </c>
      <c r="G254" s="161">
        <v>159576</v>
      </c>
      <c r="H254" s="128">
        <f>SUM(G254/G233)</f>
        <v>3.6025362418631614E-2</v>
      </c>
      <c r="I254" s="161">
        <v>308498</v>
      </c>
      <c r="J254" s="128">
        <f>SUM(I254/I233)</f>
        <v>4.3059587038435918E-2</v>
      </c>
      <c r="K254" s="320">
        <v>364998</v>
      </c>
      <c r="L254" s="323">
        <f>SUM(K254/K233)</f>
        <v>4.1379765387915317E-2</v>
      </c>
      <c r="M254" s="347">
        <f t="shared" si="4"/>
        <v>30108</v>
      </c>
      <c r="N254" s="128">
        <f>SUM(M254/M233)</f>
        <v>6.7939804629059228E-2</v>
      </c>
    </row>
    <row r="255" spans="2:14">
      <c r="B255" s="319" t="s">
        <v>1070</v>
      </c>
      <c r="C255" s="161">
        <v>199575</v>
      </c>
      <c r="D255" s="128">
        <f>SUM(C255/C233)</f>
        <v>8.3408560896712558E-2</v>
      </c>
      <c r="E255" s="161">
        <v>281379</v>
      </c>
      <c r="F255" s="128">
        <f>SUM(E255/E233)</f>
        <v>8.4869201491324084E-2</v>
      </c>
      <c r="G255" s="161">
        <v>263226</v>
      </c>
      <c r="H255" s="128">
        <f>SUM(G255/G233)</f>
        <v>5.942505168701262E-2</v>
      </c>
      <c r="I255" s="161">
        <v>616275</v>
      </c>
      <c r="J255" s="128">
        <f>SUM(I255/I233)</f>
        <v>8.6018538214549523E-2</v>
      </c>
      <c r="K255" s="320">
        <v>878687</v>
      </c>
      <c r="L255" s="323">
        <f>SUM(K255/K233)</f>
        <v>9.9616605870199701E-2</v>
      </c>
      <c r="M255" s="347">
        <f t="shared" si="4"/>
        <v>51230</v>
      </c>
      <c r="N255" s="128">
        <f>SUM(M255/M233)</f>
        <v>0.11560237116868288</v>
      </c>
    </row>
    <row r="256" spans="2:14">
      <c r="B256" s="319" t="s">
        <v>1071</v>
      </c>
      <c r="C256" s="161">
        <v>81559</v>
      </c>
      <c r="D256" s="128">
        <f>SUM(C256/C233)</f>
        <v>3.4086026898033216E-2</v>
      </c>
      <c r="E256" s="161">
        <v>114438</v>
      </c>
      <c r="F256" s="128">
        <f>SUM(E256/E233)</f>
        <v>3.4516654335483975E-2</v>
      </c>
      <c r="G256" s="161">
        <v>171296</v>
      </c>
      <c r="H256" s="128">
        <f>SUM(G256/G233)</f>
        <v>3.8671231769576382E-2</v>
      </c>
      <c r="I256" s="161">
        <v>275632</v>
      </c>
      <c r="J256" s="128">
        <f>SUM(I256/I233)</f>
        <v>3.847221082333814E-2</v>
      </c>
      <c r="K256" s="320">
        <v>342877</v>
      </c>
      <c r="L256" s="323">
        <f>SUM(K256/K233)</f>
        <v>3.8871911125299974E-2</v>
      </c>
      <c r="M256" s="347">
        <f t="shared" si="4"/>
        <v>11311</v>
      </c>
      <c r="N256" s="128">
        <f>SUM(M256/M233)</f>
        <v>2.5523685736657663E-2</v>
      </c>
    </row>
    <row r="257" spans="2:14">
      <c r="B257" s="319" t="s">
        <v>605</v>
      </c>
      <c r="C257" s="161">
        <v>70753</v>
      </c>
      <c r="D257" s="128">
        <f>SUM(C257/C233)</f>
        <v>2.9569865509833915E-2</v>
      </c>
      <c r="E257" s="161">
        <v>126279</v>
      </c>
      <c r="F257" s="128">
        <f>SUM(E257/E233)</f>
        <v>3.8088122763684971E-2</v>
      </c>
      <c r="G257" s="161">
        <v>96677</v>
      </c>
      <c r="H257" s="128">
        <f>SUM(G257/G233)</f>
        <v>2.182548730727709E-2</v>
      </c>
      <c r="I257" s="161">
        <v>165649</v>
      </c>
      <c r="J257" s="128">
        <f>SUM(I257/I233)</f>
        <v>2.3120984684924607E-2</v>
      </c>
      <c r="K257" s="320">
        <v>176527</v>
      </c>
      <c r="L257" s="323">
        <f>SUM(K257/K233)</f>
        <v>2.0012838000845287E-2</v>
      </c>
      <c r="M257" s="347">
        <f t="shared" si="4"/>
        <v>29590</v>
      </c>
      <c r="N257" s="128">
        <f>SUM(M257/M233)</f>
        <v>6.6770918658624376E-2</v>
      </c>
    </row>
    <row r="258" spans="2:14">
      <c r="B258" s="319" t="s">
        <v>1072</v>
      </c>
      <c r="C258" s="161">
        <v>64146</v>
      </c>
      <c r="D258" s="128">
        <f>SUM(C258/C233)</f>
        <v>2.6808596002908799E-2</v>
      </c>
      <c r="E258" s="161">
        <v>132609</v>
      </c>
      <c r="F258" s="128">
        <f>SUM(E258/E233)</f>
        <v>3.9997369883903899E-2</v>
      </c>
      <c r="G258" s="161">
        <v>74584</v>
      </c>
      <c r="H258" s="128">
        <f>SUM(G258/G233)</f>
        <v>1.6837842975329753E-2</v>
      </c>
      <c r="I258" s="161">
        <v>403067</v>
      </c>
      <c r="J258" s="128">
        <f>SUM(I258/I233)</f>
        <v>5.6259355227007146E-2</v>
      </c>
      <c r="K258" s="320">
        <v>539287</v>
      </c>
      <c r="L258" s="323">
        <f>SUM(K258/K233)</f>
        <v>6.113888168360563E-2</v>
      </c>
      <c r="M258" s="347">
        <f t="shared" si="4"/>
        <v>13419</v>
      </c>
      <c r="N258" s="128">
        <f>SUM(M258/M233)</f>
        <v>3.0280464936805692E-2</v>
      </c>
    </row>
    <row r="259" spans="2:14" ht="16" thickBot="1">
      <c r="B259" s="325" t="s">
        <v>1073</v>
      </c>
      <c r="C259" s="164" t="s">
        <v>470</v>
      </c>
      <c r="D259" s="165" t="s">
        <v>470</v>
      </c>
      <c r="E259" s="164" t="s">
        <v>470</v>
      </c>
      <c r="F259" s="165" t="s">
        <v>470</v>
      </c>
      <c r="G259" s="164" t="s">
        <v>470</v>
      </c>
      <c r="H259" s="165" t="s">
        <v>470</v>
      </c>
      <c r="I259" s="164">
        <v>68818</v>
      </c>
      <c r="J259" s="168">
        <f>SUM(I259/I233)</f>
        <v>9.6054906703157989E-3</v>
      </c>
      <c r="K259" s="326">
        <v>72018</v>
      </c>
      <c r="L259" s="348">
        <f>SUM(K259/K233)</f>
        <v>8.1646692412201856E-3</v>
      </c>
      <c r="M259" s="349" t="str">
        <f t="shared" si="4"/>
        <v>_</v>
      </c>
      <c r="N259" s="168" t="s">
        <v>470</v>
      </c>
    </row>
  </sheetData>
  <sortState xmlns:xlrd2="http://schemas.microsoft.com/office/spreadsheetml/2017/richdata2" ref="A4:D119">
    <sortCondition ref="A4:A119"/>
  </sortState>
  <mergeCells count="6">
    <mergeCell ref="M231:N231"/>
    <mergeCell ref="C198:D198"/>
    <mergeCell ref="E231:F231"/>
    <mergeCell ref="G231:H231"/>
    <mergeCell ref="K231:L231"/>
    <mergeCell ref="C231:D231"/>
  </mergeCells>
  <phoneticPr fontId="3" type="noConversion"/>
  <pageMargins left="0.7" right="0.7" top="0.78740157499999996" bottom="0.78740157499999996" header="0.3" footer="0.3"/>
  <pageSetup paperSize="9" orientation="portrait" horizontalDpi="4294967292" verticalDpi="4294967292"/>
  <ignoredErrors>
    <ignoredError sqref="F11 F16 F21 F38 F42 F47 F54 F62 F66 F73 F81 F93 F97 F115 F121 F162 F185 I201 I224:I225 I202:I223 I226 M234 M235:M259 F132"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93"/>
  <sheetViews>
    <sheetView zoomScale="150" zoomScaleNormal="90" zoomScalePageLayoutView="90" workbookViewId="0">
      <pane ySplit="3" topLeftCell="A171" activePane="bottomLeft" state="frozen"/>
      <selection pane="bottomLeft" activeCell="D142" sqref="D142"/>
    </sheetView>
  </sheetViews>
  <sheetFormatPr baseColWidth="10" defaultColWidth="10.6640625" defaultRowHeight="15"/>
  <cols>
    <col min="1" max="1" width="22.83203125" style="55" customWidth="1"/>
    <col min="2" max="2" width="28.1640625" style="55" customWidth="1"/>
    <col min="3" max="3" width="20.5" style="55" customWidth="1"/>
    <col min="4" max="4" width="17.83203125" style="55" customWidth="1"/>
    <col min="5" max="5" width="27.33203125" style="55" customWidth="1"/>
    <col min="6" max="6" width="10.6640625" style="55"/>
    <col min="7" max="7" width="14" style="55" customWidth="1"/>
    <col min="8" max="8" width="20.83203125" style="55" customWidth="1"/>
    <col min="9" max="9" width="25.5" style="55" customWidth="1"/>
    <col min="10" max="10" width="26.33203125" style="55" customWidth="1"/>
    <col min="11" max="11" width="24.6640625" style="55" customWidth="1"/>
    <col min="12" max="16384" width="10.6640625" style="55"/>
  </cols>
  <sheetData>
    <row r="1" spans="1:14" ht="38" customHeight="1">
      <c r="A1" s="30" t="s">
        <v>1319</v>
      </c>
    </row>
    <row r="2" spans="1:14" ht="20">
      <c r="A2" s="48" t="s">
        <v>1309</v>
      </c>
    </row>
    <row r="3" spans="1:14" ht="88">
      <c r="A3" s="57" t="s">
        <v>159</v>
      </c>
      <c r="B3" s="57" t="s">
        <v>963</v>
      </c>
      <c r="C3" s="57" t="s">
        <v>763</v>
      </c>
      <c r="D3" s="57" t="s">
        <v>960</v>
      </c>
      <c r="E3" s="219" t="s">
        <v>966</v>
      </c>
      <c r="F3" s="117" t="s">
        <v>964</v>
      </c>
      <c r="G3" s="219" t="s">
        <v>965</v>
      </c>
      <c r="N3" s="106">
        <f>Gesamtliste!$Y$130</f>
        <v>0</v>
      </c>
    </row>
    <row r="4" spans="1:14" ht="16" thickBot="1">
      <c r="A4" s="58"/>
      <c r="B4" s="58"/>
      <c r="C4" s="58"/>
      <c r="D4" s="58"/>
      <c r="E4" s="58"/>
    </row>
    <row r="5" spans="1:14">
      <c r="A5" s="229" t="s">
        <v>89</v>
      </c>
      <c r="B5" s="230"/>
      <c r="C5" s="230"/>
      <c r="D5" s="230"/>
      <c r="E5" s="252"/>
      <c r="F5" s="252"/>
      <c r="G5" s="354"/>
    </row>
    <row r="6" spans="1:14">
      <c r="A6" s="235" t="str">
        <f>Wichtige_daten!$E$6</f>
        <v>1. Genferseeregion</v>
      </c>
      <c r="B6" s="55">
        <f>Wichtige_daten!A6</f>
        <v>3</v>
      </c>
      <c r="C6" s="55" t="str">
        <f>Wichtige_daten!B6</f>
        <v>Druey, Daniel-Henri</v>
      </c>
      <c r="D6" s="236">
        <f>Wichtige_daten!$K$6</f>
        <v>2320</v>
      </c>
      <c r="F6" s="55">
        <v>1</v>
      </c>
      <c r="G6" s="355"/>
    </row>
    <row r="7" spans="1:14">
      <c r="A7" s="235" t="str">
        <f>Wichtige_daten!$E$12</f>
        <v>1. Genferseeregion</v>
      </c>
      <c r="B7" s="55">
        <f>Wichtige_daten!A12</f>
        <v>9</v>
      </c>
      <c r="C7" s="55" t="str">
        <f>Wichtige_daten!B12</f>
        <v>Fornerod, Constant</v>
      </c>
      <c r="D7" s="236">
        <f>Wichtige_daten!$K$12</f>
        <v>4496</v>
      </c>
      <c r="F7" s="55">
        <v>2</v>
      </c>
      <c r="G7" s="355"/>
      <c r="N7" s="360" t="s">
        <v>1331</v>
      </c>
    </row>
    <row r="8" spans="1:14">
      <c r="A8" s="235" t="str">
        <f>Wichtige_daten!$E$17</f>
        <v>1. Genferseeregion</v>
      </c>
      <c r="B8" s="55">
        <f>Wichtige_daten!A17</f>
        <v>14</v>
      </c>
      <c r="C8" s="55" t="str">
        <f>Wichtige_daten!B17</f>
        <v>Challet-Venel, Jean-Jacques</v>
      </c>
      <c r="D8" s="236">
        <f>Wichtige_daten!$K$17</f>
        <v>3095</v>
      </c>
      <c r="F8" s="55">
        <v>3</v>
      </c>
      <c r="G8" s="355"/>
      <c r="I8" s="55" t="s">
        <v>1334</v>
      </c>
      <c r="J8" s="55">
        <f>SUM(F30)</f>
        <v>24</v>
      </c>
      <c r="K8" s="360">
        <f>SUM(J8/J15)</f>
        <v>0.20168067226890757</v>
      </c>
      <c r="L8" s="236">
        <f>SUM(D30)</f>
        <v>75960</v>
      </c>
      <c r="M8" s="360">
        <f>SUM(L8/L15)</f>
        <v>0.17140652184214625</v>
      </c>
      <c r="N8" s="360"/>
    </row>
    <row r="9" spans="1:14">
      <c r="A9" s="235" t="str">
        <f>Wichtige_daten!E19</f>
        <v>1. Genferseeregion</v>
      </c>
      <c r="B9" s="55">
        <f>Wichtige_daten!A19</f>
        <v>16</v>
      </c>
      <c r="C9" s="55" t="str">
        <f>Wichtige_daten!B19</f>
        <v>Ruffy, Victor</v>
      </c>
      <c r="D9" s="236">
        <f>Wichtige_daten!K19</f>
        <v>755</v>
      </c>
      <c r="F9" s="55">
        <v>4</v>
      </c>
      <c r="G9" s="355"/>
      <c r="I9" s="55" t="s">
        <v>1335</v>
      </c>
      <c r="J9" s="55">
        <f>SUM(F66)</f>
        <v>33</v>
      </c>
      <c r="K9" s="360">
        <f>SUM(J9/J15)</f>
        <v>0.27731092436974791</v>
      </c>
      <c r="L9" s="236">
        <f>SUM(D66)</f>
        <v>125494</v>
      </c>
      <c r="M9" s="360">
        <f>SUM(L9/L15)</f>
        <v>0.28318180689913508</v>
      </c>
      <c r="N9" s="360"/>
    </row>
    <row r="10" spans="1:14">
      <c r="A10" s="235" t="str">
        <f>Wichtige_daten!E20</f>
        <v>1. Genferseeregion</v>
      </c>
      <c r="B10" s="55">
        <f>Wichtige_daten!A20</f>
        <v>17</v>
      </c>
      <c r="C10" s="55" t="str">
        <f>Wichtige_daten!B20</f>
        <v>Ceresole, Paul</v>
      </c>
      <c r="D10" s="236">
        <f>Wichtige_daten!K20</f>
        <v>2160</v>
      </c>
      <c r="F10" s="55">
        <v>5</v>
      </c>
      <c r="G10" s="355"/>
      <c r="I10" s="55" t="s">
        <v>1336</v>
      </c>
      <c r="J10" s="55">
        <f>SUM(F77)</f>
        <v>8</v>
      </c>
      <c r="K10" s="360">
        <f>SUM(J10/J15)</f>
        <v>6.7226890756302518E-2</v>
      </c>
      <c r="L10" s="236">
        <f>SUM(D77)</f>
        <v>44185</v>
      </c>
      <c r="M10" s="360">
        <f>SUM(L10/L15)</f>
        <v>9.9705070663444334E-2</v>
      </c>
      <c r="N10" s="360"/>
    </row>
    <row r="11" spans="1:14">
      <c r="A11" s="235" t="str">
        <f>Wichtige_daten!$E$29</f>
        <v>1. Genferseeregion</v>
      </c>
      <c r="B11" s="55">
        <f>Wichtige_daten!A29</f>
        <v>26</v>
      </c>
      <c r="C11" s="55" t="str">
        <f>Wichtige_daten!B29</f>
        <v>Ruchonnet, Louis</v>
      </c>
      <c r="D11" s="236">
        <f>Wichtige_daten!$K$29</f>
        <v>4579</v>
      </c>
      <c r="F11" s="55">
        <v>6</v>
      </c>
      <c r="G11" s="355"/>
      <c r="I11" s="55" t="s">
        <v>264</v>
      </c>
      <c r="J11" s="55">
        <f>SUM(F100)</f>
        <v>20</v>
      </c>
      <c r="K11" s="360">
        <f>SUM(J11/J15)</f>
        <v>0.16806722689075632</v>
      </c>
      <c r="L11" s="236">
        <f>SUM(D100)</f>
        <v>63058</v>
      </c>
      <c r="M11" s="360">
        <f>SUM(L11/L15)</f>
        <v>0.14229268633915293</v>
      </c>
      <c r="N11" s="360"/>
    </row>
    <row r="12" spans="1:14">
      <c r="A12" s="235" t="str">
        <f>Wichtige_daten!E34</f>
        <v>1. Genferseeregion</v>
      </c>
      <c r="B12" s="55">
        <f>Wichtige_daten!A34</f>
        <v>31</v>
      </c>
      <c r="C12" s="55" t="str">
        <f>Wichtige_daten!B34</f>
        <v>Lachenal, Adrien</v>
      </c>
      <c r="D12" s="236">
        <f>Wichtige_daten!K34</f>
        <v>2556</v>
      </c>
      <c r="F12" s="55">
        <v>7</v>
      </c>
      <c r="G12" s="355"/>
      <c r="I12" s="55" t="s">
        <v>1338</v>
      </c>
      <c r="J12" s="55">
        <f>SUM(F121)</f>
        <v>18</v>
      </c>
      <c r="K12" s="360">
        <f>SUM(J12/J15)</f>
        <v>0.15126050420168066</v>
      </c>
      <c r="L12" s="236">
        <f>SUM(D121)</f>
        <v>65653</v>
      </c>
      <c r="M12" s="360">
        <f>SUM(L12/L15)</f>
        <v>0.14814839887443954</v>
      </c>
      <c r="N12" s="360"/>
    </row>
    <row r="13" spans="1:14">
      <c r="A13" s="235" t="str">
        <f>Wichtige_daten!E35</f>
        <v>1. Genferseeregion</v>
      </c>
      <c r="B13" s="55">
        <f>Wichtige_daten!A35</f>
        <v>32</v>
      </c>
      <c r="C13" s="55" t="str">
        <f>Wichtige_daten!B35</f>
        <v>Ruffy, Eugène</v>
      </c>
      <c r="D13" s="236">
        <f>Wichtige_daten!K35</f>
        <v>2148</v>
      </c>
      <c r="F13" s="55">
        <v>8</v>
      </c>
      <c r="G13" s="355"/>
      <c r="I13" s="55" t="s">
        <v>1337</v>
      </c>
      <c r="J13" s="55">
        <f>SUM(F132)</f>
        <v>8</v>
      </c>
      <c r="K13" s="360">
        <f>SUM(J13/J15)</f>
        <v>6.7226890756302518E-2</v>
      </c>
      <c r="L13" s="236">
        <f>SUM(D132)</f>
        <v>38699</v>
      </c>
      <c r="M13" s="360">
        <f>SUM(L13/L15)</f>
        <v>8.7325710752622659E-2</v>
      </c>
      <c r="N13" s="360" t="e">
        <f>SUM(L13/N3)</f>
        <v>#DIV/0!</v>
      </c>
    </row>
    <row r="14" spans="1:14">
      <c r="A14" s="235" t="str">
        <f>Wichtige_daten!$E$39</f>
        <v>1. Genferseeregion</v>
      </c>
      <c r="B14" s="55">
        <f>Wichtige_daten!A39</f>
        <v>36</v>
      </c>
      <c r="C14" s="55" t="str">
        <f>Wichtige_daten!B39</f>
        <v>Ruchet, Marc-Emile</v>
      </c>
      <c r="D14" s="236">
        <f>Wichtige_daten!$K$39</f>
        <v>4596</v>
      </c>
      <c r="F14" s="55">
        <v>9</v>
      </c>
      <c r="G14" s="355"/>
      <c r="I14" s="55" t="s">
        <v>669</v>
      </c>
      <c r="J14" s="55">
        <f>SUM(F143)</f>
        <v>8</v>
      </c>
      <c r="K14" s="360">
        <f>SUM(J14/J15)</f>
        <v>6.7226890756302518E-2</v>
      </c>
      <c r="L14" s="236">
        <f>SUM(D143)</f>
        <v>30108</v>
      </c>
      <c r="M14" s="360">
        <f>SUM(L14/L15)</f>
        <v>6.7939804629059228E-2</v>
      </c>
      <c r="N14" s="360" t="e">
        <f>SUM(L14/N3)</f>
        <v>#DIV/0!</v>
      </c>
    </row>
    <row r="15" spans="1:14">
      <c r="A15" s="235" t="str">
        <f>Wichtige_daten!$E$45</f>
        <v>1. Genferseeregion</v>
      </c>
      <c r="B15" s="55">
        <f>Wichtige_daten!A45</f>
        <v>42</v>
      </c>
      <c r="C15" s="55" t="str">
        <f>Wichtige_daten!B45</f>
        <v>Decoppet, Camille</v>
      </c>
      <c r="D15" s="236">
        <f>Wichtige_daten!$K$45</f>
        <v>2724</v>
      </c>
      <c r="F15" s="55">
        <v>10</v>
      </c>
      <c r="G15" s="355"/>
      <c r="I15" s="55" t="s">
        <v>1339</v>
      </c>
      <c r="J15" s="55">
        <f>SUM(J8:J14)</f>
        <v>119</v>
      </c>
      <c r="K15" s="360">
        <f>SUM(K8:K14)</f>
        <v>1.0000000000000002</v>
      </c>
      <c r="L15" s="236">
        <f>SUM(L8:L14)</f>
        <v>443157</v>
      </c>
      <c r="M15" s="360">
        <f>SUM(M8:M14)</f>
        <v>1</v>
      </c>
      <c r="N15" s="360"/>
    </row>
    <row r="16" spans="1:14">
      <c r="A16" s="235" t="str">
        <f>Wichtige_daten!$E$48</f>
        <v>1. Genferseeregion</v>
      </c>
      <c r="B16" s="55">
        <f>Wichtige_daten!A48</f>
        <v>45</v>
      </c>
      <c r="C16" s="55" t="str">
        <f>Wichtige_daten!B48</f>
        <v>Ador, Gustave</v>
      </c>
      <c r="D16" s="236">
        <f>Wichtige_daten!$K$48</f>
        <v>919</v>
      </c>
      <c r="F16" s="55">
        <v>11</v>
      </c>
      <c r="G16" s="355"/>
    </row>
    <row r="17" spans="1:7">
      <c r="A17" s="235" t="str">
        <f>Wichtige_daten!$E$51</f>
        <v>1. Genferseeregion</v>
      </c>
      <c r="B17" s="55">
        <f>Wichtige_daten!A51</f>
        <v>48</v>
      </c>
      <c r="C17" s="55" t="str">
        <f>Wichtige_daten!B51</f>
        <v>Chuard, Ernest</v>
      </c>
      <c r="D17" s="236">
        <f>Wichtige_daten!$K$51</f>
        <v>3288</v>
      </c>
      <c r="F17" s="55">
        <v>12</v>
      </c>
      <c r="G17" s="355"/>
    </row>
    <row r="18" spans="1:7">
      <c r="A18" s="235" t="str">
        <f>Wichtige_daten!$E$54</f>
        <v>1. Genferseeregion</v>
      </c>
      <c r="B18" s="55">
        <f>Wichtige_daten!A54</f>
        <v>51</v>
      </c>
      <c r="C18" s="55" t="str">
        <f>Wichtige_daten!B54</f>
        <v>Pilet-Golaz, Marcel</v>
      </c>
      <c r="D18" s="236">
        <f>Wichtige_daten!$K$54</f>
        <v>5844</v>
      </c>
      <c r="F18" s="55">
        <v>13</v>
      </c>
      <c r="G18" s="355"/>
    </row>
    <row r="19" spans="1:7">
      <c r="A19" s="235" t="str">
        <f>Wichtige_daten!E67</f>
        <v>1. Genferseeregion</v>
      </c>
      <c r="B19" s="55">
        <f>Wichtige_daten!A67</f>
        <v>64</v>
      </c>
      <c r="C19" s="55" t="str">
        <f>Wichtige_daten!B67</f>
        <v>Rubattel, Rodolphe</v>
      </c>
      <c r="D19" s="236">
        <f>Wichtige_daten!K67</f>
        <v>2557</v>
      </c>
      <c r="F19" s="55">
        <v>14</v>
      </c>
      <c r="G19" s="355"/>
    </row>
    <row r="20" spans="1:7">
      <c r="A20" s="235" t="str">
        <f>Wichtige_daten!E68</f>
        <v>1. Genferseeregion</v>
      </c>
      <c r="B20" s="55">
        <f>Wichtige_daten!A68</f>
        <v>65</v>
      </c>
      <c r="C20" s="55" t="str">
        <f>Wichtige_daten!B68</f>
        <v>Escher, Josef</v>
      </c>
      <c r="D20" s="236">
        <f>Wichtige_daten!K68</f>
        <v>1503</v>
      </c>
      <c r="F20" s="55">
        <v>15</v>
      </c>
      <c r="G20" s="355"/>
    </row>
    <row r="21" spans="1:7">
      <c r="A21" s="235" t="str">
        <f>Wichtige_daten!$E$73</f>
        <v>1. Genferseeregion</v>
      </c>
      <c r="B21" s="55">
        <f>Wichtige_daten!A73</f>
        <v>70</v>
      </c>
      <c r="C21" s="55" t="str">
        <f>Wichtige_daten!B73</f>
        <v>Chaudet, Paul</v>
      </c>
      <c r="D21" s="236">
        <f>Wichtige_daten!$K$73</f>
        <v>4350</v>
      </c>
      <c r="F21" s="55">
        <v>16</v>
      </c>
      <c r="G21" s="355"/>
    </row>
    <row r="22" spans="1:7">
      <c r="A22" s="235" t="str">
        <f>Wichtige_daten!$E$81</f>
        <v>1. Genferseeregion</v>
      </c>
      <c r="B22" s="55">
        <f>Wichtige_daten!A81</f>
        <v>78</v>
      </c>
      <c r="C22" s="55" t="str">
        <f>Wichtige_daten!B81</f>
        <v>Bonvin, Roger</v>
      </c>
      <c r="D22" s="236">
        <f>Wichtige_daten!$K$81</f>
        <v>4114</v>
      </c>
      <c r="F22" s="55">
        <v>17</v>
      </c>
      <c r="G22" s="355"/>
    </row>
    <row r="23" spans="1:7">
      <c r="A23" s="235" t="str">
        <f>Wichtige_daten!$E$89</f>
        <v>1. Genferseeregion</v>
      </c>
      <c r="B23" s="55">
        <f>Wichtige_daten!A89</f>
        <v>86</v>
      </c>
      <c r="C23" s="55" t="str">
        <f>Wichtige_daten!B89</f>
        <v>Chevallaz, Georges-André</v>
      </c>
      <c r="D23" s="236">
        <f>Wichtige_daten!$K$89</f>
        <v>3652</v>
      </c>
      <c r="F23" s="55">
        <v>18</v>
      </c>
      <c r="G23" s="355"/>
    </row>
    <row r="24" spans="1:7">
      <c r="A24" s="235" t="str">
        <f>Wichtige_daten!$E$96</f>
        <v>1. Genferseeregion</v>
      </c>
      <c r="B24" s="55">
        <f>Wichtige_daten!A96</f>
        <v>93</v>
      </c>
      <c r="C24" s="55" t="str">
        <f>Wichtige_daten!B96</f>
        <v>Delamuraz, Jean-Pascal</v>
      </c>
      <c r="D24" s="236">
        <f>Wichtige_daten!$K$96</f>
        <v>5204</v>
      </c>
      <c r="F24" s="55">
        <v>19</v>
      </c>
      <c r="G24" s="355"/>
    </row>
    <row r="25" spans="1:7">
      <c r="A25" s="235" t="str">
        <f>Wichtige_daten!$E$103</f>
        <v>1. Genferseeregion</v>
      </c>
      <c r="B25" s="55">
        <f>Wichtige_daten!A103</f>
        <v>100</v>
      </c>
      <c r="C25" s="55" t="str">
        <f>Wichtige_daten!B103</f>
        <v>Dreifuss, Ruth</v>
      </c>
      <c r="D25" s="236">
        <f>Wichtige_daten!$K$103</f>
        <v>3562</v>
      </c>
      <c r="F25" s="55">
        <v>20</v>
      </c>
      <c r="G25" s="355"/>
    </row>
    <row r="26" spans="1:7">
      <c r="A26" s="235" t="str">
        <f>Wichtige_daten!$E$105</f>
        <v>1. Genferseeregion</v>
      </c>
      <c r="B26" s="55">
        <f>Wichtige_daten!A105</f>
        <v>102</v>
      </c>
      <c r="C26" s="55" t="str">
        <f>Wichtige_daten!B105</f>
        <v>Couchepin, Pascal</v>
      </c>
      <c r="D26" s="236">
        <f>Wichtige_daten!$K$105</f>
        <v>4233</v>
      </c>
      <c r="F26" s="55">
        <v>21</v>
      </c>
      <c r="G26" s="355"/>
    </row>
    <row r="27" spans="1:7">
      <c r="A27" s="235" t="str">
        <f>Wichtige_daten!$E$109</f>
        <v>1. Genferseeregion</v>
      </c>
      <c r="B27" s="55">
        <f>Wichtige_daten!A109</f>
        <v>106</v>
      </c>
      <c r="C27" s="55" t="str">
        <f>Wichtige_daten!B109</f>
        <v>Calmy-Rey, Micheline</v>
      </c>
      <c r="D27" s="236">
        <f>Wichtige_daten!$K$109</f>
        <v>3287</v>
      </c>
      <c r="F27" s="55">
        <v>22</v>
      </c>
      <c r="G27" s="355"/>
    </row>
    <row r="28" spans="1:7">
      <c r="A28" s="235" t="str">
        <f>Wichtige_daten!$E$119</f>
        <v>1 - Genferseeregion</v>
      </c>
      <c r="B28" s="55">
        <f>Wichtige_daten!A119</f>
        <v>116</v>
      </c>
      <c r="C28" s="55" t="str">
        <f>Wichtige_daten!B119</f>
        <v>Parmelin, Guy</v>
      </c>
      <c r="D28" s="236">
        <f>Wichtige_daten!$K$119</f>
        <v>2557</v>
      </c>
      <c r="F28" s="55">
        <v>23</v>
      </c>
      <c r="G28" s="355"/>
    </row>
    <row r="29" spans="1:7" ht="16" thickBot="1">
      <c r="A29" s="239" t="str">
        <f>Wichtige_daten!$E$122</f>
        <v>1 - Genferseeregion</v>
      </c>
      <c r="B29" s="240">
        <f>Wichtige_daten!A122</f>
        <v>119</v>
      </c>
      <c r="C29" s="240" t="str">
        <f>Wichtige_daten!B122</f>
        <v>Amherd, Viola</v>
      </c>
      <c r="D29" s="241">
        <f>Wichtige_daten!$K$122</f>
        <v>1461</v>
      </c>
      <c r="E29" s="240"/>
      <c r="F29" s="240">
        <v>24</v>
      </c>
      <c r="G29" s="105"/>
    </row>
    <row r="30" spans="1:7" ht="16" thickBot="1">
      <c r="A30" s="239"/>
      <c r="B30" s="240"/>
      <c r="C30" s="268" t="s">
        <v>992</v>
      </c>
      <c r="D30" s="245">
        <f>SUM(D6:D29)</f>
        <v>75960</v>
      </c>
      <c r="E30" s="539">
        <f>SUM(D30/D145)</f>
        <v>0.17140652184214625</v>
      </c>
      <c r="F30" s="268">
        <f>MAX(F6:F29)</f>
        <v>24</v>
      </c>
      <c r="G30" s="540">
        <f>SUM(F30/F145)</f>
        <v>0.20168067226890757</v>
      </c>
    </row>
    <row r="31" spans="1:7" ht="16" thickBot="1">
      <c r="D31" s="236"/>
    </row>
    <row r="32" spans="1:7">
      <c r="A32" s="229" t="s">
        <v>90</v>
      </c>
      <c r="B32" s="358"/>
      <c r="C32" s="358"/>
      <c r="D32" s="359"/>
      <c r="E32" s="252"/>
      <c r="F32" s="252"/>
      <c r="G32" s="354"/>
    </row>
    <row r="33" spans="1:7">
      <c r="A33" s="235" t="str">
        <f>Wichtige_daten!$E$5</f>
        <v>2. Espace Mittelland</v>
      </c>
      <c r="B33" s="55">
        <f>Wichtige_daten!A5</f>
        <v>2</v>
      </c>
      <c r="C33" s="55" t="str">
        <f>Wichtige_daten!B5</f>
        <v>Ochsenbein, Ulrich</v>
      </c>
      <c r="D33" s="236">
        <f>Wichtige_daten!$K$5</f>
        <v>2232</v>
      </c>
      <c r="F33" s="55">
        <v>1</v>
      </c>
      <c r="G33" s="355"/>
    </row>
    <row r="34" spans="1:7">
      <c r="A34" s="235" t="str">
        <f>Wichtige_daten!$E$7</f>
        <v>2. Espace Mittelland</v>
      </c>
      <c r="B34" s="55">
        <f>Wichtige_daten!A7</f>
        <v>4</v>
      </c>
      <c r="C34" s="55" t="str">
        <f>Wichtige_daten!B7</f>
        <v>Munzinger, Josef</v>
      </c>
      <c r="D34" s="236">
        <f>Wichtige_daten!$K$7</f>
        <v>2269</v>
      </c>
      <c r="F34" s="55">
        <v>2</v>
      </c>
      <c r="G34" s="355"/>
    </row>
    <row r="35" spans="1:7">
      <c r="A35" s="235" t="str">
        <f>Wichtige_daten!$E$11</f>
        <v>2. Espace Mittelland</v>
      </c>
      <c r="B35" s="55">
        <f>Wichtige_daten!A11</f>
        <v>8</v>
      </c>
      <c r="C35" s="55" t="str">
        <f>Wichtige_daten!B11</f>
        <v>Stämpfli, Jakob</v>
      </c>
      <c r="D35" s="236">
        <f>Wichtige_daten!$K$11</f>
        <v>3199</v>
      </c>
      <c r="F35" s="55">
        <v>3</v>
      </c>
      <c r="G35" s="355"/>
    </row>
    <row r="36" spans="1:7">
      <c r="A36" s="235" t="str">
        <f>Wichtige_daten!$E$16</f>
        <v>2. Espace Mittelland</v>
      </c>
      <c r="B36" s="55">
        <f>Wichtige_daten!A16</f>
        <v>13</v>
      </c>
      <c r="C36" s="55" t="str">
        <f>Wichtige_daten!B16</f>
        <v>Schenk, Carl</v>
      </c>
      <c r="D36" s="236">
        <f>Wichtige_daten!$K$16</f>
        <v>11522</v>
      </c>
      <c r="F36" s="55">
        <v>4</v>
      </c>
      <c r="G36" s="355"/>
    </row>
    <row r="37" spans="1:7">
      <c r="A37" s="235" t="str">
        <f>Wichtige_daten!$E$22</f>
        <v>2. Espace Mittelland</v>
      </c>
      <c r="B37" s="55">
        <f>Wichtige_daten!A22</f>
        <v>19</v>
      </c>
      <c r="C37" s="55" t="str">
        <f>Wichtige_daten!B22</f>
        <v>Borel, Eugène</v>
      </c>
      <c r="D37" s="236">
        <f>Wichtige_daten!$K$22</f>
        <v>1095</v>
      </c>
      <c r="F37" s="55">
        <v>5</v>
      </c>
      <c r="G37" s="355"/>
    </row>
    <row r="38" spans="1:7">
      <c r="A38" s="235" t="str">
        <f>Wichtige_daten!E25</f>
        <v>2. Espace Mittelland</v>
      </c>
      <c r="B38" s="55">
        <f>Wichtige_daten!A25</f>
        <v>22</v>
      </c>
      <c r="C38" s="55" t="str">
        <f>Wichtige_daten!B25</f>
        <v>Hammer, Bernhard</v>
      </c>
      <c r="D38" s="236">
        <f>Wichtige_daten!K25</f>
        <v>5479</v>
      </c>
      <c r="F38" s="55">
        <v>6</v>
      </c>
      <c r="G38" s="355"/>
    </row>
    <row r="39" spans="1:7">
      <c r="A39" s="235" t="str">
        <f>Wichtige_daten!E26</f>
        <v>2. Espace Mittelland</v>
      </c>
      <c r="B39" s="55">
        <f>Wichtige_daten!A26</f>
        <v>23</v>
      </c>
      <c r="C39" s="55" t="str">
        <f>Wichtige_daten!B26</f>
        <v>Droz, Numa</v>
      </c>
      <c r="D39" s="236">
        <f>Wichtige_daten!K26</f>
        <v>6210</v>
      </c>
      <c r="F39" s="55">
        <v>7</v>
      </c>
      <c r="G39" s="355"/>
    </row>
    <row r="40" spans="1:7">
      <c r="A40" s="235" t="str">
        <f>Wichtige_daten!$E$36</f>
        <v>2. Espace Mittelland</v>
      </c>
      <c r="B40" s="55">
        <f>Wichtige_daten!A36</f>
        <v>33</v>
      </c>
      <c r="C40" s="55" t="str">
        <f>Wichtige_daten!B36</f>
        <v>Müller, Eduard</v>
      </c>
      <c r="D40" s="236">
        <f>Wichtige_daten!$K$36</f>
        <v>8852</v>
      </c>
      <c r="F40" s="55">
        <v>8</v>
      </c>
      <c r="G40" s="355"/>
    </row>
    <row r="41" spans="1:7">
      <c r="A41" s="235" t="str">
        <f>Wichtige_daten!$E$38</f>
        <v>2. Espace Mittelland</v>
      </c>
      <c r="B41" s="55">
        <f>Wichtige_daten!A38</f>
        <v>35</v>
      </c>
      <c r="C41" s="55" t="str">
        <f>Wichtige_daten!B38</f>
        <v>Comtesse, Robert</v>
      </c>
      <c r="D41" s="236">
        <f>Wichtige_daten!$K$38</f>
        <v>4447</v>
      </c>
      <c r="F41" s="55">
        <v>9</v>
      </c>
      <c r="G41" s="355"/>
    </row>
    <row r="42" spans="1:7">
      <c r="A42" s="235" t="str">
        <f>Wichtige_daten!$E$44</f>
        <v>2. Espace Mittelland</v>
      </c>
      <c r="B42" s="55">
        <f>Wichtige_daten!A44</f>
        <v>41</v>
      </c>
      <c r="C42" s="55" t="str">
        <f>Wichtige_daten!B44</f>
        <v>Perrier, Louis</v>
      </c>
      <c r="D42" s="236">
        <f>Wichtige_daten!$K$44</f>
        <v>431</v>
      </c>
      <c r="F42" s="55">
        <v>10</v>
      </c>
      <c r="G42" s="355"/>
    </row>
    <row r="43" spans="1:7">
      <c r="A43" s="235" t="str">
        <f>Wichtige_daten!$E$50</f>
        <v>2. Espace Mittelland</v>
      </c>
      <c r="B43" s="55">
        <f>Wichtige_daten!A50</f>
        <v>47</v>
      </c>
      <c r="C43" s="55" t="str">
        <f>Wichtige_daten!B50</f>
        <v>Scheurer, Karl</v>
      </c>
      <c r="D43" s="236">
        <f>Wichtige_daten!$K$50</f>
        <v>3602</v>
      </c>
      <c r="F43" s="55">
        <v>11</v>
      </c>
      <c r="G43" s="355"/>
    </row>
    <row r="44" spans="1:7">
      <c r="A44" s="235" t="str">
        <f>Wichtige_daten!$E$52</f>
        <v>2. Espace Mittelland</v>
      </c>
      <c r="B44" s="55">
        <f>Wichtige_daten!A52</f>
        <v>49</v>
      </c>
      <c r="C44" s="55" t="str">
        <f>Wichtige_daten!B52</f>
        <v>Musy, Jean-Marie</v>
      </c>
      <c r="D44" s="236">
        <f>Wichtige_daten!$K$52</f>
        <v>5234</v>
      </c>
      <c r="F44" s="55">
        <v>12</v>
      </c>
      <c r="G44" s="355"/>
    </row>
    <row r="45" spans="1:7">
      <c r="A45" s="235" t="str">
        <f>Wichtige_daten!$E$55</f>
        <v>2. Espace Mittelland</v>
      </c>
      <c r="B45" s="55">
        <f>Wichtige_daten!A55</f>
        <v>52</v>
      </c>
      <c r="C45" s="55" t="str">
        <f>Wichtige_daten!B55</f>
        <v>Minger, Rudolf</v>
      </c>
      <c r="D45" s="236">
        <f>Wichtige_daten!$K$55</f>
        <v>4038</v>
      </c>
      <c r="F45" s="55">
        <v>13</v>
      </c>
      <c r="G45" s="355"/>
    </row>
    <row r="46" spans="1:7">
      <c r="A46" s="235" t="str">
        <f>Wichtige_daten!$E$59</f>
        <v>2. Espace Mittelland</v>
      </c>
      <c r="B46" s="55">
        <f>Wichtige_daten!A59</f>
        <v>56</v>
      </c>
      <c r="C46" s="55" t="str">
        <f>Wichtige_daten!B59</f>
        <v>Obrecht, Hermann</v>
      </c>
      <c r="D46" s="236">
        <f>Wichtige_daten!$K$59</f>
        <v>1934</v>
      </c>
      <c r="F46" s="55">
        <v>14</v>
      </c>
      <c r="G46" s="355"/>
    </row>
    <row r="47" spans="1:7">
      <c r="A47" s="235" t="str">
        <f>Wichtige_daten!E62</f>
        <v>2. Espace Mittelland</v>
      </c>
      <c r="B47" s="55">
        <f>Wichtige_daten!A62</f>
        <v>59</v>
      </c>
      <c r="C47" s="55" t="str">
        <f>Wichtige_daten!B62</f>
        <v>Stampfli, Walther</v>
      </c>
      <c r="D47" s="236">
        <f>Wichtige_daten!K62</f>
        <v>2709</v>
      </c>
      <c r="F47" s="55">
        <v>15</v>
      </c>
      <c r="G47" s="355"/>
    </row>
    <row r="48" spans="1:7">
      <c r="A48" s="91" t="str">
        <f>Wichtige_daten!E63</f>
        <v>2. Espace Mittelland</v>
      </c>
      <c r="B48" s="55">
        <f>Wichtige_daten!A63</f>
        <v>60</v>
      </c>
      <c r="C48" s="55" t="str">
        <f>Wichtige_daten!B63</f>
        <v>von Steiger, Eduard</v>
      </c>
      <c r="D48" s="236">
        <f>Wichtige_daten!K63</f>
        <v>4017</v>
      </c>
      <c r="F48" s="55">
        <v>16</v>
      </c>
      <c r="G48" s="355"/>
    </row>
    <row r="49" spans="1:7">
      <c r="A49" s="235" t="str">
        <f>Wichtige_daten!$E$66</f>
        <v>2. Espace Mittelland</v>
      </c>
      <c r="B49" s="55">
        <f>Wichtige_daten!A66</f>
        <v>63</v>
      </c>
      <c r="C49" s="55" t="str">
        <f>Wichtige_daten!B66</f>
        <v>Petitpierre, Max</v>
      </c>
      <c r="D49" s="236">
        <f>Wichtige_daten!$K$66</f>
        <v>6025</v>
      </c>
      <c r="F49" s="55">
        <v>17</v>
      </c>
      <c r="G49" s="355"/>
    </row>
    <row r="50" spans="1:7">
      <c r="A50" s="235" t="str">
        <f>Wichtige_daten!$E$69</f>
        <v>2. Espace Mittelland</v>
      </c>
      <c r="B50" s="55">
        <f>Wichtige_daten!A69</f>
        <v>66</v>
      </c>
      <c r="C50" s="55" t="str">
        <f>Wichtige_daten!B69</f>
        <v>Feldmann, Markus</v>
      </c>
      <c r="D50" s="236">
        <f>Wichtige_daten!$K$69</f>
        <v>2499</v>
      </c>
      <c r="F50" s="55">
        <v>18</v>
      </c>
      <c r="G50" s="355"/>
    </row>
    <row r="51" spans="1:7">
      <c r="A51" s="235" t="str">
        <f>Wichtige_daten!E75</f>
        <v>2. Espace Mittelland</v>
      </c>
      <c r="B51" s="55">
        <f>Wichtige_daten!A75</f>
        <v>72</v>
      </c>
      <c r="C51" s="55" t="str">
        <f>Wichtige_daten!B75</f>
        <v>Wahlen, Friedrich Traugott</v>
      </c>
      <c r="D51" s="236">
        <f>Wichtige_daten!K75</f>
        <v>2578</v>
      </c>
      <c r="F51" s="55">
        <v>19</v>
      </c>
      <c r="G51" s="355"/>
    </row>
    <row r="52" spans="1:7">
      <c r="A52" s="235" t="str">
        <f>Wichtige_daten!E76</f>
        <v>2. Espace Mittelland</v>
      </c>
      <c r="B52" s="55">
        <f>Wichtige_daten!A76</f>
        <v>73</v>
      </c>
      <c r="C52" s="55" t="str">
        <f>Wichtige_daten!B76</f>
        <v>Bourgknecht, Jean</v>
      </c>
      <c r="D52" s="236">
        <f>Wichtige_daten!K76</f>
        <v>977</v>
      </c>
      <c r="F52" s="55">
        <v>20</v>
      </c>
      <c r="G52" s="355"/>
    </row>
    <row r="53" spans="1:7">
      <c r="A53" s="235" t="str">
        <f>Wichtige_daten!$E$82</f>
        <v>2. Espace Mittelland</v>
      </c>
      <c r="B53" s="55">
        <f>Wichtige_daten!A82</f>
        <v>79</v>
      </c>
      <c r="C53" s="55" t="str">
        <f>Wichtige_daten!B82</f>
        <v>Gnägi, Rudolf</v>
      </c>
      <c r="D53" s="236">
        <f>Wichtige_daten!$K$82</f>
        <v>5113</v>
      </c>
      <c r="F53" s="55">
        <v>21</v>
      </c>
      <c r="G53" s="355"/>
    </row>
    <row r="54" spans="1:7">
      <c r="A54" s="235" t="str">
        <f>Wichtige_daten!$E$84</f>
        <v>2. Espace Mittelland</v>
      </c>
      <c r="B54" s="55">
        <f>Wichtige_daten!A84</f>
        <v>81</v>
      </c>
      <c r="C54" s="55" t="str">
        <f>Wichtige_daten!B84</f>
        <v>Graber, Pierre</v>
      </c>
      <c r="D54" s="236">
        <f>Wichtige_daten!$K$84</f>
        <v>2922</v>
      </c>
      <c r="F54" s="55">
        <v>22</v>
      </c>
      <c r="G54" s="355"/>
    </row>
    <row r="55" spans="1:7">
      <c r="A55" s="235" t="str">
        <f>Wichtige_daten!$E$87</f>
        <v>2. Espace Mittelland</v>
      </c>
      <c r="B55" s="55">
        <f>Wichtige_daten!A87</f>
        <v>84</v>
      </c>
      <c r="C55" s="55" t="str">
        <f>Wichtige_daten!B87</f>
        <v>Ritschard, Willi</v>
      </c>
      <c r="D55" s="236">
        <f>Wichtige_daten!$K$87</f>
        <v>3563</v>
      </c>
      <c r="F55" s="55">
        <v>23</v>
      </c>
      <c r="G55" s="355"/>
    </row>
    <row r="56" spans="1:7">
      <c r="A56" s="235" t="str">
        <f>Wichtige_daten!$E$91</f>
        <v>2. Espace Mittelland</v>
      </c>
      <c r="B56" s="55">
        <f>Wichtige_daten!A91</f>
        <v>88</v>
      </c>
      <c r="C56" s="55" t="str">
        <f>Wichtige_daten!B91</f>
        <v>Aubert, Pierre</v>
      </c>
      <c r="D56" s="236">
        <f>Wichtige_daten!$K$91</f>
        <v>3621</v>
      </c>
      <c r="F56" s="55">
        <v>24</v>
      </c>
      <c r="G56" s="355"/>
    </row>
    <row r="57" spans="1:7">
      <c r="A57" s="235" t="str">
        <f>Wichtige_daten!$E$95</f>
        <v>2. Espace Mittelland</v>
      </c>
      <c r="B57" s="55">
        <f>Wichtige_daten!A95</f>
        <v>92</v>
      </c>
      <c r="C57" s="55" t="str">
        <f>Wichtige_daten!B95</f>
        <v>Stich, Otto</v>
      </c>
      <c r="D57" s="236">
        <f>Wichtige_daten!$K$95</f>
        <v>4322</v>
      </c>
      <c r="F57" s="55">
        <v>25</v>
      </c>
      <c r="G57" s="355"/>
    </row>
    <row r="58" spans="1:7">
      <c r="A58" s="235" t="str">
        <f>Wichtige_daten!E100</f>
        <v>2. Espace Mittelland</v>
      </c>
      <c r="B58" s="55">
        <f>Wichtige_daten!A100</f>
        <v>97</v>
      </c>
      <c r="C58" s="55" t="str">
        <f>Wichtige_daten!B100</f>
        <v>Felber, René</v>
      </c>
      <c r="D58" s="236">
        <f>Wichtige_daten!K100</f>
        <v>1917</v>
      </c>
      <c r="F58" s="55">
        <v>26</v>
      </c>
      <c r="G58" s="355"/>
    </row>
    <row r="59" spans="1:7">
      <c r="A59" s="235" t="str">
        <f>Wichtige_daten!E101</f>
        <v>2. Espace Mittelland</v>
      </c>
      <c r="B59" s="55">
        <f>Wichtige_daten!A101</f>
        <v>98</v>
      </c>
      <c r="C59" s="55" t="str">
        <f>Wichtige_daten!B101</f>
        <v>Ogi, Adolf</v>
      </c>
      <c r="D59" s="236">
        <f>Wichtige_daten!K101</f>
        <v>4749</v>
      </c>
      <c r="F59" s="55">
        <v>27</v>
      </c>
      <c r="G59" s="355"/>
    </row>
    <row r="60" spans="1:7">
      <c r="A60" s="235" t="str">
        <f>Wichtige_daten!E107</f>
        <v>2. Espace Mittelland</v>
      </c>
      <c r="B60" s="55">
        <f>Wichtige_daten!A107</f>
        <v>104</v>
      </c>
      <c r="C60" s="55" t="str">
        <f>Wichtige_daten!B107</f>
        <v>Deiss, Joseph</v>
      </c>
      <c r="D60" s="236">
        <f>Wichtige_daten!K107</f>
        <v>2649</v>
      </c>
      <c r="F60" s="55">
        <v>28</v>
      </c>
      <c r="G60" s="355"/>
    </row>
    <row r="61" spans="1:7">
      <c r="A61" s="235" t="str">
        <f>Wichtige_daten!E108</f>
        <v>2. Espace Mittelland</v>
      </c>
      <c r="B61" s="55">
        <f>Wichtige_daten!A108</f>
        <v>105</v>
      </c>
      <c r="C61" s="55" t="str">
        <f>Wichtige_daten!B108</f>
        <v>Schmid, Samuel</v>
      </c>
      <c r="D61" s="236">
        <f>Wichtige_daten!K108</f>
        <v>2922</v>
      </c>
      <c r="F61" s="55">
        <v>29</v>
      </c>
      <c r="G61" s="355"/>
    </row>
    <row r="62" spans="1:7">
      <c r="A62" s="235" t="str">
        <f>Wichtige_daten!E115</f>
        <v>2. Espace Mittelland</v>
      </c>
      <c r="B62" s="55">
        <f>Wichtige_daten!A115</f>
        <v>112</v>
      </c>
      <c r="C62" s="55" t="str">
        <f>Wichtige_daten!B115</f>
        <v>Burkhalter, Didier</v>
      </c>
      <c r="D62" s="236">
        <f>Wichtige_daten!K115</f>
        <v>2922</v>
      </c>
      <c r="F62" s="55">
        <v>30</v>
      </c>
      <c r="G62" s="355"/>
    </row>
    <row r="63" spans="1:7">
      <c r="A63" s="235" t="str">
        <f>Wichtige_daten!E116</f>
        <v>2. Espace Mittelland</v>
      </c>
      <c r="B63" s="55">
        <f>Wichtige_daten!A116</f>
        <v>113</v>
      </c>
      <c r="C63" s="55" t="str">
        <f>Wichtige_daten!B116</f>
        <v>Sommaruga, Simonetta</v>
      </c>
      <c r="D63" s="236">
        <f>Wichtige_daten!K116</f>
        <v>4444</v>
      </c>
      <c r="F63" s="55">
        <v>31</v>
      </c>
      <c r="G63" s="355"/>
    </row>
    <row r="64" spans="1:7">
      <c r="A64" s="235" t="str">
        <f>Wichtige_daten!E117</f>
        <v>2. Espace Mittelland</v>
      </c>
      <c r="B64" s="55">
        <f>Wichtige_daten!A117</f>
        <v>114</v>
      </c>
      <c r="C64" s="55" t="str">
        <f>Wichtige_daten!B117</f>
        <v>Schneider-Amman, Johann N.</v>
      </c>
      <c r="D64" s="236">
        <f>Wichtige_daten!K117</f>
        <v>2983</v>
      </c>
      <c r="F64" s="55">
        <v>32</v>
      </c>
      <c r="G64" s="355"/>
    </row>
    <row r="65" spans="1:7" ht="16" thickBot="1">
      <c r="A65" s="235" t="str">
        <f>Wichtige_daten!E118</f>
        <v>2. Espace Mittelland</v>
      </c>
      <c r="B65" s="55">
        <f>Wichtige_daten!A118</f>
        <v>115</v>
      </c>
      <c r="C65" s="55" t="str">
        <f>Wichtige_daten!B118</f>
        <v>Berset, Alain</v>
      </c>
      <c r="D65" s="236">
        <f>Wichtige_daten!K118</f>
        <v>4018</v>
      </c>
      <c r="F65" s="55">
        <v>33</v>
      </c>
      <c r="G65" s="355"/>
    </row>
    <row r="66" spans="1:7" ht="16" thickBot="1">
      <c r="A66" s="266"/>
      <c r="B66" s="71"/>
      <c r="C66" s="71" t="s">
        <v>993</v>
      </c>
      <c r="D66" s="255">
        <f>SUM(D33:D65)</f>
        <v>125494</v>
      </c>
      <c r="E66" s="356">
        <f>SUM(D66/D145)</f>
        <v>0.28318180689913508</v>
      </c>
      <c r="F66" s="71">
        <f>MAX(F33:F65)</f>
        <v>33</v>
      </c>
      <c r="G66" s="357">
        <f>SUM(F66/F145)</f>
        <v>0.27731092436974791</v>
      </c>
    </row>
    <row r="67" spans="1:7" ht="16" thickBot="1">
      <c r="D67" s="236"/>
    </row>
    <row r="68" spans="1:7">
      <c r="A68" s="229" t="s">
        <v>0</v>
      </c>
      <c r="B68" s="252"/>
      <c r="C68" s="252"/>
      <c r="D68" s="253"/>
      <c r="E68" s="252"/>
      <c r="F68" s="252"/>
      <c r="G68" s="354"/>
    </row>
    <row r="69" spans="1:7">
      <c r="A69" s="235" t="str">
        <f>Wichtige_daten!$E$9</f>
        <v>3. Nordwestschweiz</v>
      </c>
      <c r="B69" s="55">
        <f>Wichtige_daten!A9</f>
        <v>6</v>
      </c>
      <c r="C69" s="55" t="str">
        <f>Wichtige_daten!B9</f>
        <v>Frey-Herosé, Friedrich</v>
      </c>
      <c r="D69" s="236">
        <f>Wichtige_daten!$K$9</f>
        <v>6615</v>
      </c>
      <c r="F69" s="55">
        <v>1</v>
      </c>
      <c r="G69" s="355"/>
    </row>
    <row r="70" spans="1:7">
      <c r="A70" s="235" t="str">
        <f>Wichtige_daten!$E$18</f>
        <v>3. Nordwestschweiz</v>
      </c>
      <c r="B70" s="55">
        <f>Wichtige_daten!A18</f>
        <v>15</v>
      </c>
      <c r="C70" s="55" t="str">
        <f>Wichtige_daten!B18</f>
        <v>Welti, Emil</v>
      </c>
      <c r="D70" s="236">
        <f>Wichtige_daten!$K$18</f>
        <v>9131</v>
      </c>
      <c r="F70" s="55">
        <v>2</v>
      </c>
      <c r="G70" s="355"/>
    </row>
    <row r="71" spans="1:7">
      <c r="A71" s="235" t="str">
        <f>Wichtige_daten!$E$32</f>
        <v>3. Nordwestschweiz</v>
      </c>
      <c r="B71" s="55">
        <f>Wichtige_daten!A32</f>
        <v>29</v>
      </c>
      <c r="C71" s="55" t="str">
        <f>Wichtige_daten!B32</f>
        <v>Frey, Emil</v>
      </c>
      <c r="D71" s="236">
        <f>Wichtige_daten!$K$32</f>
        <v>2282</v>
      </c>
      <c r="F71" s="55">
        <v>3</v>
      </c>
      <c r="G71" s="355"/>
    </row>
    <row r="72" spans="1:7">
      <c r="A72" s="235" t="str">
        <f>Wichtige_daten!$E$37</f>
        <v>3. Nordwestschweiz</v>
      </c>
      <c r="B72" s="55">
        <f>Wichtige_daten!A37</f>
        <v>34</v>
      </c>
      <c r="C72" s="55" t="str">
        <f>Wichtige_daten!B37</f>
        <v>Brenner, Ernst</v>
      </c>
      <c r="D72" s="236">
        <f>Wichtige_daten!$K$37</f>
        <v>5093</v>
      </c>
      <c r="F72" s="55">
        <v>4</v>
      </c>
      <c r="G72" s="355"/>
    </row>
    <row r="73" spans="1:7">
      <c r="A73" s="235" t="str">
        <f>Wichtige_daten!$E$46</f>
        <v>3. Nordwestschweiz</v>
      </c>
      <c r="B73" s="55">
        <f>Wichtige_daten!A46</f>
        <v>43</v>
      </c>
      <c r="C73" s="55" t="str">
        <f>Wichtige_daten!B46</f>
        <v>Schulthess, Edmund</v>
      </c>
      <c r="D73" s="236">
        <f>Wichtige_daten!$K$46</f>
        <v>8308</v>
      </c>
      <c r="F73" s="55">
        <v>5</v>
      </c>
      <c r="G73" s="355"/>
    </row>
    <row r="74" spans="1:7">
      <c r="A74" s="235" t="str">
        <f>Wichtige_daten!E79</f>
        <v>3. Nordwestschweiz</v>
      </c>
      <c r="B74" s="55">
        <f>Wichtige_daten!A79</f>
        <v>76</v>
      </c>
      <c r="C74" s="55" t="str">
        <f>Wichtige_daten!B79</f>
        <v>Tschudi, Hans-Peter</v>
      </c>
      <c r="D74" s="236">
        <f>Wichtige_daten!K79</f>
        <v>5114</v>
      </c>
      <c r="F74" s="55">
        <v>6</v>
      </c>
      <c r="G74" s="355"/>
    </row>
    <row r="75" spans="1:7">
      <c r="A75" s="235" t="str">
        <f>Wichtige_daten!E80</f>
        <v>3. Nordwestschweiz</v>
      </c>
      <c r="B75" s="55">
        <f>Wichtige_daten!A80</f>
        <v>77</v>
      </c>
      <c r="C75" s="55" t="str">
        <f>Wichtige_daten!B80</f>
        <v>Schaffner, Hans</v>
      </c>
      <c r="D75" s="236">
        <f>Wichtige_daten!K80</f>
        <v>3106</v>
      </c>
      <c r="F75" s="55">
        <v>7</v>
      </c>
      <c r="G75" s="355"/>
    </row>
    <row r="76" spans="1:7" ht="16" thickBot="1">
      <c r="A76" s="235" t="str">
        <f>Wichtige_daten!$E$112</f>
        <v>3. Nordwestschweiz</v>
      </c>
      <c r="B76" s="55">
        <f>Wichtige_daten!A112</f>
        <v>109</v>
      </c>
      <c r="C76" s="55" t="str">
        <f>Wichtige_daten!B112</f>
        <v>Leuthard, Doris</v>
      </c>
      <c r="D76" s="236">
        <f>Wichtige_daten!$K$112</f>
        <v>4536</v>
      </c>
      <c r="F76" s="55">
        <v>8</v>
      </c>
      <c r="G76" s="355"/>
    </row>
    <row r="77" spans="1:7" ht="16" thickBot="1">
      <c r="A77" s="266"/>
      <c r="B77" s="71"/>
      <c r="C77" s="71" t="s">
        <v>994</v>
      </c>
      <c r="D77" s="255">
        <f>SUM(D69:D76)</f>
        <v>44185</v>
      </c>
      <c r="E77" s="356">
        <f>SUM(D77/D145)</f>
        <v>9.9705070663444334E-2</v>
      </c>
      <c r="F77" s="71">
        <f>MAX(F69:F76)</f>
        <v>8</v>
      </c>
      <c r="G77" s="357">
        <f>SUM(F77/F145)</f>
        <v>6.7226890756302518E-2</v>
      </c>
    </row>
    <row r="78" spans="1:7" ht="16" thickBot="1">
      <c r="D78" s="236"/>
    </row>
    <row r="79" spans="1:7">
      <c r="A79" s="229" t="s">
        <v>49</v>
      </c>
      <c r="B79" s="252"/>
      <c r="C79" s="252"/>
      <c r="D79" s="253"/>
      <c r="E79" s="252"/>
      <c r="F79" s="252"/>
      <c r="G79" s="354"/>
    </row>
    <row r="80" spans="1:7">
      <c r="A80" s="235" t="str">
        <f>Wichtige_daten!$E$4</f>
        <v>4. Zürich</v>
      </c>
      <c r="B80" s="55">
        <f>Wichtige_daten!A4</f>
        <v>1</v>
      </c>
      <c r="C80" s="55" t="str">
        <f>Wichtige_daten!B4</f>
        <v>Furrer, Jonas</v>
      </c>
      <c r="D80" s="236">
        <f>Wichtige_daten!$K$4</f>
        <v>4630</v>
      </c>
      <c r="F80" s="55">
        <v>1</v>
      </c>
      <c r="G80" s="355"/>
    </row>
    <row r="81" spans="1:7">
      <c r="A81" s="235" t="str">
        <f>Wichtige_daten!$E$15</f>
        <v>4. Zürich</v>
      </c>
      <c r="B81" s="55">
        <f>Wichtige_daten!A15</f>
        <v>12</v>
      </c>
      <c r="C81" s="55" t="str">
        <f>Wichtige_daten!B15</f>
        <v>Dubs, Jakob</v>
      </c>
      <c r="D81" s="236">
        <f>Wichtige_daten!$K$15</f>
        <v>3956</v>
      </c>
      <c r="F81" s="55">
        <v>2</v>
      </c>
      <c r="G81" s="355"/>
    </row>
    <row r="82" spans="1:7">
      <c r="A82" s="235" t="str">
        <f>Wichtige_daten!$E$21</f>
        <v>4. Zürich</v>
      </c>
      <c r="B82" s="55">
        <f>Wichtige_daten!A21</f>
        <v>18</v>
      </c>
      <c r="C82" s="55" t="str">
        <f>Wichtige_daten!B21</f>
        <v>Scherer, Johann Jakob</v>
      </c>
      <c r="D82" s="236">
        <f>Wichtige_daten!$K$21</f>
        <v>2356</v>
      </c>
      <c r="F82" s="55">
        <v>3</v>
      </c>
      <c r="G82" s="355"/>
    </row>
    <row r="83" spans="1:7">
      <c r="A83" s="235" t="str">
        <f>Wichtige_daten!$E$28</f>
        <v>4. Zürich</v>
      </c>
      <c r="B83" s="55">
        <f>Wichtige_daten!A28</f>
        <v>25</v>
      </c>
      <c r="C83" s="55" t="str">
        <f>Wichtige_daten!B28</f>
        <v>Hertenstein, Wilhelm</v>
      </c>
      <c r="D83" s="236">
        <f>Wichtige_daten!$K$28</f>
        <v>3540</v>
      </c>
      <c r="F83" s="55">
        <v>4</v>
      </c>
      <c r="G83" s="355"/>
    </row>
    <row r="84" spans="1:7">
      <c r="A84" s="235" t="str">
        <f>Wichtige_daten!$E$31</f>
        <v>4. Zürich</v>
      </c>
      <c r="B84" s="55">
        <f>Wichtige_daten!A31</f>
        <v>28</v>
      </c>
      <c r="C84" s="55" t="str">
        <f>Wichtige_daten!B31</f>
        <v>Hauser, Walter</v>
      </c>
      <c r="D84" s="236">
        <f>Wichtige_daten!$K$31</f>
        <v>5062</v>
      </c>
      <c r="F84" s="55">
        <v>5</v>
      </c>
      <c r="G84" s="355"/>
    </row>
    <row r="85" spans="1:7">
      <c r="A85" s="235" t="str">
        <f>Wichtige_daten!$E$40</f>
        <v>4. Zürich</v>
      </c>
      <c r="B85" s="55">
        <f>Wichtige_daten!A40</f>
        <v>37</v>
      </c>
      <c r="C85" s="55" t="str">
        <f>Wichtige_daten!B40</f>
        <v>Forrer, Ludwig</v>
      </c>
      <c r="D85" s="236">
        <f>Wichtige_daten!$K$40</f>
        <v>5500</v>
      </c>
      <c r="F85" s="55">
        <v>6</v>
      </c>
      <c r="G85" s="355"/>
    </row>
    <row r="86" spans="1:7">
      <c r="A86" s="235" t="str">
        <f>Wichtige_daten!$E$49</f>
        <v>4. Zürich</v>
      </c>
      <c r="B86" s="55">
        <f>Wichtige_daten!A49</f>
        <v>46</v>
      </c>
      <c r="C86" s="55" t="str">
        <f>Wichtige_daten!B49</f>
        <v>Haab, Robert</v>
      </c>
      <c r="D86" s="236">
        <f>Wichtige_daten!$K$49</f>
        <v>4368</v>
      </c>
      <c r="F86" s="55">
        <v>7</v>
      </c>
      <c r="G86" s="355"/>
    </row>
    <row r="87" spans="1:7">
      <c r="A87" s="235" t="str">
        <f>Wichtige_daten!$E$56</f>
        <v>4. Zürich</v>
      </c>
      <c r="B87" s="55">
        <f>Wichtige_daten!A56</f>
        <v>53</v>
      </c>
      <c r="C87" s="55" t="str">
        <f>Wichtige_daten!B56</f>
        <v>Meyer, Albert</v>
      </c>
      <c r="D87" s="236">
        <f>Wichtige_daten!$K$56</f>
        <v>3287</v>
      </c>
      <c r="F87" s="55">
        <v>8</v>
      </c>
      <c r="G87" s="355"/>
    </row>
    <row r="88" spans="1:7">
      <c r="A88" s="235" t="str">
        <f>Wichtige_daten!$E$60</f>
        <v>4. Zürich</v>
      </c>
      <c r="B88" s="55">
        <f>Wichtige_daten!A60</f>
        <v>57</v>
      </c>
      <c r="C88" s="55" t="str">
        <f>Wichtige_daten!B60</f>
        <v>Wetter, Ernst</v>
      </c>
      <c r="D88" s="236">
        <f>Wichtige_daten!$K$60</f>
        <v>1826</v>
      </c>
      <c r="F88" s="55">
        <v>9</v>
      </c>
      <c r="G88" s="355"/>
    </row>
    <row r="89" spans="1:7">
      <c r="A89" s="235" t="str">
        <f>Wichtige_daten!$E$65</f>
        <v>4. Zürich</v>
      </c>
      <c r="B89" s="55">
        <f>Wichtige_daten!A65</f>
        <v>62</v>
      </c>
      <c r="C89" s="55" t="str">
        <f>Wichtige_daten!B65</f>
        <v>Nobs, Ernst</v>
      </c>
      <c r="D89" s="236">
        <f>Wichtige_daten!$K$65</f>
        <v>2922</v>
      </c>
      <c r="F89" s="55">
        <v>10</v>
      </c>
      <c r="G89" s="355"/>
    </row>
    <row r="90" spans="1:7">
      <c r="A90" s="235" t="str">
        <f>Wichtige_daten!E70</f>
        <v>4. Zürich</v>
      </c>
      <c r="B90" s="55">
        <f>Wichtige_daten!A70</f>
        <v>67</v>
      </c>
      <c r="C90" s="55" t="str">
        <f>Wichtige_daten!B70</f>
        <v>Weber, Max</v>
      </c>
      <c r="D90" s="236">
        <f>Wichtige_daten!K70</f>
        <v>762</v>
      </c>
      <c r="F90" s="55">
        <v>11</v>
      </c>
      <c r="G90" s="355"/>
    </row>
    <row r="91" spans="1:7">
      <c r="A91" s="235" t="str">
        <f>Wichtige_daten!E71</f>
        <v>4. Zürich</v>
      </c>
      <c r="B91" s="55">
        <f>Wichtige_daten!A71</f>
        <v>68</v>
      </c>
      <c r="C91" s="55" t="str">
        <f>Wichtige_daten!B71</f>
        <v>Streuli, Hans</v>
      </c>
      <c r="D91" s="236">
        <f>Wichtige_daten!K71</f>
        <v>2160</v>
      </c>
      <c r="F91" s="55">
        <v>12</v>
      </c>
      <c r="G91" s="355"/>
    </row>
    <row r="92" spans="1:7">
      <c r="A92" s="235" t="str">
        <f>Wichtige_daten!$E$77</f>
        <v>4. Zürich</v>
      </c>
      <c r="B92" s="55">
        <f>Wichtige_daten!A77</f>
        <v>74</v>
      </c>
      <c r="C92" s="55" t="str">
        <f>Wichtige_daten!B77</f>
        <v>Spühler, Willy</v>
      </c>
      <c r="D92" s="236">
        <f>Wichtige_daten!$K$77</f>
        <v>3684</v>
      </c>
      <c r="F92" s="55">
        <v>13</v>
      </c>
      <c r="G92" s="355"/>
    </row>
    <row r="93" spans="1:7">
      <c r="A93" s="235" t="str">
        <f>Wichtige_daten!$E$85</f>
        <v>4. Zürich</v>
      </c>
      <c r="B93" s="55">
        <f>Wichtige_daten!A85</f>
        <v>82</v>
      </c>
      <c r="C93" s="55" t="str">
        <f>Wichtige_daten!B85</f>
        <v>Brugger, Ernst</v>
      </c>
      <c r="D93" s="236">
        <f>Wichtige_daten!$K$85</f>
        <v>2953</v>
      </c>
      <c r="F93" s="55">
        <v>14</v>
      </c>
      <c r="G93" s="355"/>
    </row>
    <row r="94" spans="1:7">
      <c r="A94" s="235" t="str">
        <f>Wichtige_daten!$E$90</f>
        <v>4. Zürich</v>
      </c>
      <c r="B94" s="55">
        <f>Wichtige_daten!A90</f>
        <v>87</v>
      </c>
      <c r="C94" s="55" t="str">
        <f>Wichtige_daten!B90</f>
        <v>Honegger, Fritz</v>
      </c>
      <c r="D94" s="236">
        <f>Wichtige_daten!$K$90</f>
        <v>1795</v>
      </c>
      <c r="F94" s="55">
        <v>15</v>
      </c>
      <c r="G94" s="355"/>
    </row>
    <row r="95" spans="1:7">
      <c r="A95" s="235" t="str">
        <f>Wichtige_daten!$E$94</f>
        <v>4. Zürich</v>
      </c>
      <c r="B95" s="55">
        <f>Wichtige_daten!A94</f>
        <v>91</v>
      </c>
      <c r="C95" s="55" t="str">
        <f>Wichtige_daten!B94</f>
        <v>Friedrich, Rudolf</v>
      </c>
      <c r="D95" s="236">
        <f>Wichtige_daten!$K$94</f>
        <v>659</v>
      </c>
      <c r="F95" s="55">
        <v>16</v>
      </c>
      <c r="G95" s="355"/>
    </row>
    <row r="96" spans="1:7">
      <c r="A96" s="235" t="str">
        <f>Wichtige_daten!$E$97</f>
        <v>4. Zürich</v>
      </c>
      <c r="B96" s="55">
        <f>Wichtige_daten!A97</f>
        <v>94</v>
      </c>
      <c r="C96" s="55" t="str">
        <f>Wichtige_daten!B97</f>
        <v>Kopp, Elisabeth</v>
      </c>
      <c r="D96" s="236">
        <f>Wichtige_daten!$K$97</f>
        <v>1545</v>
      </c>
      <c r="F96" s="55">
        <v>17</v>
      </c>
      <c r="G96" s="355"/>
    </row>
    <row r="97" spans="1:7">
      <c r="A97" s="235" t="str">
        <f>Wichtige_daten!$E$104</f>
        <v>4. Zürich</v>
      </c>
      <c r="B97" s="55">
        <f>Wichtige_daten!A104</f>
        <v>101</v>
      </c>
      <c r="C97" s="55" t="str">
        <f>Wichtige_daten!B104</f>
        <v>Leuenberger, Moritz</v>
      </c>
      <c r="D97" s="236">
        <f>Wichtige_daten!$K$104</f>
        <v>5479</v>
      </c>
      <c r="F97" s="55">
        <v>18</v>
      </c>
      <c r="G97" s="355"/>
    </row>
    <row r="98" spans="1:7">
      <c r="A98" s="235" t="str">
        <f>Wichtige_daten!$E$110</f>
        <v>4. Zürich</v>
      </c>
      <c r="B98" s="55">
        <f>Wichtige_daten!A110</f>
        <v>107</v>
      </c>
      <c r="C98" s="55" t="str">
        <f>Wichtige_daten!B110</f>
        <v>Blocher, Christoph</v>
      </c>
      <c r="D98" s="236">
        <f>Wichtige_daten!$K$110</f>
        <v>1461</v>
      </c>
      <c r="F98" s="55">
        <v>19</v>
      </c>
      <c r="G98" s="355"/>
    </row>
    <row r="99" spans="1:7" ht="16" thickBot="1">
      <c r="A99" s="235" t="str">
        <f>Wichtige_daten!$E$114</f>
        <v>4. Zürich</v>
      </c>
      <c r="B99" s="55">
        <f>Wichtige_daten!A114</f>
        <v>111</v>
      </c>
      <c r="C99" s="55" t="str">
        <f>Wichtige_daten!B114</f>
        <v>Maurer, Ueli</v>
      </c>
      <c r="D99" s="236">
        <f>Wichtige_daten!$K$114</f>
        <v>5113</v>
      </c>
      <c r="F99" s="55">
        <v>20</v>
      </c>
      <c r="G99" s="355"/>
    </row>
    <row r="100" spans="1:7" ht="16" thickBot="1">
      <c r="A100" s="70"/>
      <c r="B100" s="72"/>
      <c r="C100" s="71" t="s">
        <v>995</v>
      </c>
      <c r="D100" s="255">
        <f>SUM(D80:D99)</f>
        <v>63058</v>
      </c>
      <c r="E100" s="356">
        <f>SUM(D100/D145)</f>
        <v>0.14229268633915293</v>
      </c>
      <c r="F100" s="71">
        <f>MAX(F80:F99)</f>
        <v>20</v>
      </c>
      <c r="G100" s="357">
        <f>SUM(F100/F145)</f>
        <v>0.16806722689075632</v>
      </c>
    </row>
    <row r="101" spans="1:7" ht="16" thickBot="1">
      <c r="D101" s="236"/>
    </row>
    <row r="102" spans="1:7">
      <c r="A102" s="229" t="s">
        <v>50</v>
      </c>
      <c r="B102" s="252"/>
      <c r="C102" s="252"/>
      <c r="D102" s="253"/>
      <c r="E102" s="252"/>
      <c r="F102" s="252"/>
      <c r="G102" s="354"/>
    </row>
    <row r="103" spans="1:7">
      <c r="A103" s="235" t="str">
        <f>Wichtige_daten!$E$10</f>
        <v>5. Ostschweiz</v>
      </c>
      <c r="B103" s="55">
        <f>Wichtige_daten!A10</f>
        <v>7</v>
      </c>
      <c r="C103" s="55" t="str">
        <f>Wichtige_daten!B10</f>
        <v>Naeff, Wilhelm Matthias</v>
      </c>
      <c r="D103" s="236">
        <f>Wichtige_daten!$K$10</f>
        <v>9902</v>
      </c>
      <c r="F103" s="55">
        <v>1</v>
      </c>
      <c r="G103" s="355"/>
    </row>
    <row r="104" spans="1:7">
      <c r="A104" s="235" t="str">
        <f>Wichtige_daten!E23</f>
        <v>5. Ostschweiz</v>
      </c>
      <c r="B104" s="55">
        <f>Wichtige_daten!A23</f>
        <v>20</v>
      </c>
      <c r="C104" s="55" t="str">
        <f>Wichtige_daten!B23</f>
        <v>Heer, Joachim</v>
      </c>
      <c r="D104" s="236">
        <f>Wichtige_daten!K23</f>
        <v>1093</v>
      </c>
      <c r="F104" s="55">
        <v>2</v>
      </c>
      <c r="G104" s="355"/>
    </row>
    <row r="105" spans="1:7">
      <c r="A105" s="235" t="str">
        <f>Wichtige_daten!E24</f>
        <v>5. Ostschweiz</v>
      </c>
      <c r="B105" s="55">
        <f>Wichtige_daten!A24</f>
        <v>21</v>
      </c>
      <c r="C105" s="55" t="str">
        <f>Wichtige_daten!B24</f>
        <v>Anderwert, Fridolin</v>
      </c>
      <c r="D105" s="236">
        <f>Wichtige_daten!K24</f>
        <v>1821</v>
      </c>
      <c r="F105" s="55">
        <v>3</v>
      </c>
      <c r="G105" s="355"/>
    </row>
    <row r="106" spans="1:7">
      <c r="A106" s="235" t="str">
        <f>Wichtige_daten!$E$27</f>
        <v>5. Ostschweiz</v>
      </c>
      <c r="B106" s="55">
        <f>Wichtige_daten!A27</f>
        <v>24</v>
      </c>
      <c r="C106" s="55" t="str">
        <f>Wichtige_daten!B27</f>
        <v>Bavier, Simeon</v>
      </c>
      <c r="D106" s="236">
        <f>Wichtige_daten!$K$27</f>
        <v>1469</v>
      </c>
      <c r="F106" s="55">
        <v>4</v>
      </c>
      <c r="G106" s="355"/>
    </row>
    <row r="107" spans="1:7">
      <c r="A107" s="55" t="str">
        <f>Wichtige_daten!$E$30</f>
        <v>5. Ostschweiz</v>
      </c>
      <c r="B107" s="55">
        <f>Wichtige_daten!A30</f>
        <v>27</v>
      </c>
      <c r="C107" s="55" t="str">
        <f>Wichtige_daten!B30</f>
        <v>Deucher, Adolf</v>
      </c>
      <c r="D107" s="236">
        <f>Wichtige_daten!$K$30</f>
        <v>10672</v>
      </c>
      <c r="F107" s="55">
        <v>5</v>
      </c>
      <c r="G107" s="355"/>
    </row>
    <row r="108" spans="1:7">
      <c r="A108" s="235" t="str">
        <f>Wichtige_daten!$E$42</f>
        <v>5. Ostschweiz</v>
      </c>
      <c r="B108" s="55">
        <f>Wichtige_daten!A42</f>
        <v>39</v>
      </c>
      <c r="C108" s="55" t="str">
        <f>Wichtige_daten!B42</f>
        <v>Hoffmann, Arthur</v>
      </c>
      <c r="D108" s="236">
        <f>Wichtige_daten!$K$42</f>
        <v>2235</v>
      </c>
      <c r="F108" s="55">
        <v>6</v>
      </c>
      <c r="G108" s="355"/>
    </row>
    <row r="109" spans="1:7">
      <c r="A109" s="235" t="str">
        <f>Wichtige_daten!$E$47</f>
        <v>5. Ostschweiz</v>
      </c>
      <c r="B109" s="55">
        <f>Wichtige_daten!A47</f>
        <v>44</v>
      </c>
      <c r="C109" s="55" t="str">
        <f>Wichtige_daten!B47</f>
        <v>Calonder, Felix-Louis</v>
      </c>
      <c r="D109" s="236">
        <f>Wichtige_daten!$K$47</f>
        <v>2398</v>
      </c>
      <c r="F109" s="55">
        <v>7</v>
      </c>
      <c r="G109" s="355"/>
    </row>
    <row r="110" spans="1:7">
      <c r="A110" s="235" t="str">
        <f>Wichtige_daten!$E$53</f>
        <v>5. Ostschweiz</v>
      </c>
      <c r="B110" s="55">
        <f>Wichtige_daten!A53</f>
        <v>50</v>
      </c>
      <c r="C110" s="55" t="str">
        <f>Wichtige_daten!B53</f>
        <v>Häberlin, Heinrich</v>
      </c>
      <c r="D110" s="236">
        <f>Wichtige_daten!$K$53</f>
        <v>5142</v>
      </c>
      <c r="F110" s="55">
        <v>8</v>
      </c>
      <c r="G110" s="355"/>
    </row>
    <row r="111" spans="1:7">
      <c r="A111" s="235" t="str">
        <f>Wichtige_daten!$E$57</f>
        <v>5. Ostschweiz</v>
      </c>
      <c r="B111" s="55">
        <f>Wichtige_daten!A57</f>
        <v>54</v>
      </c>
      <c r="C111" s="55" t="str">
        <f>Wichtige_daten!B57</f>
        <v>Baumann, Johannes</v>
      </c>
      <c r="D111" s="236">
        <f>Wichtige_daten!$K$57</f>
        <v>2477</v>
      </c>
      <c r="F111" s="55">
        <v>9</v>
      </c>
      <c r="G111" s="355"/>
    </row>
    <row r="112" spans="1:7">
      <c r="A112" s="235" t="str">
        <f>Wichtige_daten!$E$64</f>
        <v>5. Ostschweiz</v>
      </c>
      <c r="B112" s="55">
        <f>Wichtige_daten!A64</f>
        <v>61</v>
      </c>
      <c r="C112" s="55" t="str">
        <f>Wichtige_daten!B64</f>
        <v>Kobelt, Karl</v>
      </c>
      <c r="D112" s="236">
        <f>Wichtige_daten!$K$64</f>
        <v>5113</v>
      </c>
      <c r="F112" s="55">
        <v>10</v>
      </c>
      <c r="G112" s="355"/>
    </row>
    <row r="113" spans="1:15">
      <c r="A113" s="235" t="str">
        <f>Wichtige_daten!$E$72</f>
        <v>5. Ostschweiz</v>
      </c>
      <c r="B113" s="55">
        <f>Wichtige_daten!A72</f>
        <v>69</v>
      </c>
      <c r="C113" s="55" t="str">
        <f>Wichtige_daten!B72</f>
        <v>Holenstein, Thomas</v>
      </c>
      <c r="D113" s="236">
        <f>Wichtige_daten!$K$72</f>
        <v>1842</v>
      </c>
      <c r="F113" s="55">
        <v>11</v>
      </c>
      <c r="G113" s="355"/>
    </row>
    <row r="114" spans="1:15">
      <c r="A114" s="235" t="str">
        <f>Wichtige_daten!$E$86</f>
        <v>5. Ostschweiz</v>
      </c>
      <c r="B114" s="55">
        <f>Wichtige_daten!A86</f>
        <v>83</v>
      </c>
      <c r="C114" s="55" t="str">
        <f>Wichtige_daten!B86</f>
        <v>Furgler, Kurt</v>
      </c>
      <c r="D114" s="236">
        <f>Wichtige_daten!$K$86</f>
        <v>5479</v>
      </c>
      <c r="F114" s="55">
        <v>12</v>
      </c>
      <c r="G114" s="355"/>
    </row>
    <row r="115" spans="1:15">
      <c r="A115" s="235" t="str">
        <f>Wichtige_daten!$E$92</f>
        <v>5. Ostschweiz</v>
      </c>
      <c r="B115" s="55">
        <f>Wichtige_daten!A92</f>
        <v>89</v>
      </c>
      <c r="C115" s="55" t="str">
        <f>Wichtige_daten!B92</f>
        <v>Schlumpf, Leon</v>
      </c>
      <c r="D115" s="236">
        <f>Wichtige_daten!$K$92</f>
        <v>2922</v>
      </c>
      <c r="F115" s="55">
        <v>13</v>
      </c>
      <c r="G115" s="355"/>
    </row>
    <row r="116" spans="1:15">
      <c r="A116" s="235" t="str">
        <f>Wichtige_daten!$E$98</f>
        <v>5. Ostschweiz</v>
      </c>
      <c r="B116" s="55">
        <f>Wichtige_daten!A98</f>
        <v>95</v>
      </c>
      <c r="C116" s="55" t="str">
        <f>Wichtige_daten!B98</f>
        <v>Koller, Arnold</v>
      </c>
      <c r="D116" s="236">
        <f>Wichtige_daten!$K$98</f>
        <v>4503</v>
      </c>
      <c r="F116" s="55">
        <v>14</v>
      </c>
      <c r="G116" s="355"/>
    </row>
    <row r="117" spans="1:15">
      <c r="A117" s="235" t="str">
        <f>Wichtige_daten!$E$106</f>
        <v>5. Ostschweiz</v>
      </c>
      <c r="B117" s="55">
        <f>Wichtige_daten!A106</f>
        <v>103</v>
      </c>
      <c r="C117" s="55" t="str">
        <f>Wichtige_daten!B106</f>
        <v>Metzler-Arnold, Ruth</v>
      </c>
      <c r="D117" s="236">
        <f>Wichtige_daten!$K$106</f>
        <v>1706</v>
      </c>
      <c r="F117" s="55">
        <v>15</v>
      </c>
      <c r="G117" s="355"/>
    </row>
    <row r="118" spans="1:15">
      <c r="A118" s="235" t="str">
        <f>Wichtige_daten!$E$111</f>
        <v>5. Ostschweiz</v>
      </c>
      <c r="B118" s="55">
        <f>Wichtige_daten!A111</f>
        <v>108</v>
      </c>
      <c r="C118" s="55" t="str">
        <f>Wichtige_daten!B111</f>
        <v>Merz, Hans-Rudolf</v>
      </c>
      <c r="D118" s="236">
        <f>Wichtige_daten!$K$111</f>
        <v>2496</v>
      </c>
      <c r="F118" s="55">
        <v>16</v>
      </c>
      <c r="G118" s="355"/>
    </row>
    <row r="119" spans="1:15">
      <c r="A119" s="235" t="str">
        <f>Wichtige_daten!$E$113</f>
        <v>5. Ostschweiz</v>
      </c>
      <c r="B119" s="55">
        <f>Wichtige_daten!A113</f>
        <v>110</v>
      </c>
      <c r="C119" s="55" t="str">
        <f>Wichtige_daten!B113</f>
        <v>Widmer-Schlumpf, Eveline</v>
      </c>
      <c r="D119" s="236">
        <f>Wichtige_daten!$K$113</f>
        <v>2922</v>
      </c>
      <c r="F119" s="55">
        <v>17</v>
      </c>
      <c r="G119" s="355"/>
    </row>
    <row r="120" spans="1:15" ht="16" thickBot="1">
      <c r="A120" s="235" t="str">
        <f>Wichtige_daten!$E$121</f>
        <v>5 - Ostschweiz</v>
      </c>
      <c r="B120" s="55">
        <f>Wichtige_daten!A121</f>
        <v>118</v>
      </c>
      <c r="C120" s="55" t="str">
        <f>Wichtige_daten!B121</f>
        <v>Keller-Sutter, Karin</v>
      </c>
      <c r="D120" s="236">
        <f>Wichtige_daten!$K$121</f>
        <v>1461</v>
      </c>
      <c r="F120" s="55">
        <v>18</v>
      </c>
      <c r="G120" s="355"/>
    </row>
    <row r="121" spans="1:15" ht="16" thickBot="1">
      <c r="A121" s="266"/>
      <c r="B121" s="71"/>
      <c r="C121" s="71" t="s">
        <v>996</v>
      </c>
      <c r="D121" s="255">
        <f>SUM(D103:D120)</f>
        <v>65653</v>
      </c>
      <c r="E121" s="356">
        <f>SUM(D121/D145)</f>
        <v>0.14814839887443954</v>
      </c>
      <c r="F121" s="71">
        <f>MAX(F103:F120)</f>
        <v>18</v>
      </c>
      <c r="G121" s="357">
        <f>SUM(F121/F145)</f>
        <v>0.15126050420168066</v>
      </c>
    </row>
    <row r="122" spans="1:15" ht="16" thickBot="1"/>
    <row r="123" spans="1:15">
      <c r="A123" s="229" t="s">
        <v>10</v>
      </c>
      <c r="B123" s="358"/>
      <c r="C123" s="358"/>
      <c r="D123" s="358"/>
      <c r="E123" s="252"/>
      <c r="F123" s="252"/>
      <c r="G123" s="354"/>
    </row>
    <row r="124" spans="1:15">
      <c r="A124" s="235" t="str">
        <f>Wichtige_daten!$E$13</f>
        <v>6. Zentralschweiz</v>
      </c>
      <c r="B124" s="55">
        <f>Wichtige_daten!A13</f>
        <v>10</v>
      </c>
      <c r="C124" s="55" t="str">
        <f>Wichtige_daten!B13</f>
        <v>Knüsel, Melchior Josef Martin</v>
      </c>
      <c r="D124" s="236">
        <f>Wichtige_daten!$K$13</f>
        <v>7474</v>
      </c>
      <c r="F124" s="55">
        <v>1</v>
      </c>
      <c r="G124" s="355"/>
      <c r="N124" s="58"/>
      <c r="O124" s="58"/>
    </row>
    <row r="125" spans="1:15">
      <c r="A125" s="235" t="str">
        <f>Wichtige_daten!$E$33</f>
        <v>6. Zentralschweiz</v>
      </c>
      <c r="B125" s="55">
        <f>Wichtige_daten!A33</f>
        <v>30</v>
      </c>
      <c r="C125" s="55" t="str">
        <f>Wichtige_daten!B33</f>
        <v>Zemp, Joseph</v>
      </c>
      <c r="D125" s="236">
        <f>Wichtige_daten!$K$33</f>
        <v>6013</v>
      </c>
      <c r="F125" s="55">
        <v>2</v>
      </c>
      <c r="G125" s="355"/>
      <c r="O125" s="360"/>
    </row>
    <row r="126" spans="1:15">
      <c r="A126" s="235" t="str">
        <f>Wichtige_daten!$E$41</f>
        <v>6. Zentralschweiz</v>
      </c>
      <c r="B126" s="55">
        <f>Wichtige_daten!A41</f>
        <v>38</v>
      </c>
      <c r="C126" s="55" t="str">
        <f>Wichtige_daten!B41</f>
        <v>Schobinger, Josef Anton</v>
      </c>
      <c r="D126" s="236">
        <f>Wichtige_daten!$K$41</f>
        <v>1258</v>
      </c>
      <c r="F126" s="55">
        <v>3</v>
      </c>
      <c r="G126" s="355"/>
      <c r="O126" s="360"/>
    </row>
    <row r="127" spans="1:15">
      <c r="A127" s="235" t="str">
        <f>Wichtige_daten!$E$58</f>
        <v>6. Zentralschweiz</v>
      </c>
      <c r="B127" s="55">
        <f>Wichtige_daten!A58</f>
        <v>55</v>
      </c>
      <c r="C127" s="55" t="str">
        <f>Wichtige_daten!B58</f>
        <v>Etter, Philipp</v>
      </c>
      <c r="D127" s="236">
        <f>Wichtige_daten!$K$58</f>
        <v>9376</v>
      </c>
      <c r="F127" s="55">
        <v>4</v>
      </c>
      <c r="G127" s="355"/>
      <c r="O127" s="360"/>
    </row>
    <row r="128" spans="1:15">
      <c r="A128" s="235" t="str">
        <f>Wichtige_daten!$E$78</f>
        <v>6. Zentralschweiz</v>
      </c>
      <c r="B128" s="55">
        <f>Wichtige_daten!A78</f>
        <v>75</v>
      </c>
      <c r="C128" s="55" t="str">
        <f>Wichtige_daten!B78</f>
        <v>von Moos, Ludwig</v>
      </c>
      <c r="D128" s="236">
        <f>Wichtige_daten!$K$78</f>
        <v>4383</v>
      </c>
      <c r="F128" s="55">
        <v>5</v>
      </c>
      <c r="G128" s="355"/>
      <c r="O128" s="360"/>
    </row>
    <row r="129" spans="1:15">
      <c r="A129" s="235" t="str">
        <f>Wichtige_daten!$E$88</f>
        <v>6. Zentralschweiz</v>
      </c>
      <c r="B129" s="55">
        <f>Wichtige_daten!A88</f>
        <v>85</v>
      </c>
      <c r="C129" s="55" t="str">
        <f>Wichtige_daten!B88</f>
        <v>Hürlimann, Hans</v>
      </c>
      <c r="D129" s="236">
        <f>Wichtige_daten!$K$88</f>
        <v>3287</v>
      </c>
      <c r="F129" s="55">
        <v>6</v>
      </c>
      <c r="G129" s="355"/>
      <c r="O129" s="360"/>
    </row>
    <row r="130" spans="1:15">
      <c r="A130" s="235" t="str">
        <f>Wichtige_daten!$E$93</f>
        <v>6. Zentralschweiz</v>
      </c>
      <c r="B130" s="55">
        <f>Wichtige_daten!A93</f>
        <v>90</v>
      </c>
      <c r="C130" s="55" t="str">
        <f>Wichtige_daten!B93</f>
        <v>Egli, Alphons</v>
      </c>
      <c r="D130" s="236">
        <f>Wichtige_daten!$K$93</f>
        <v>1461</v>
      </c>
      <c r="F130" s="55">
        <v>7</v>
      </c>
      <c r="G130" s="355"/>
      <c r="O130" s="360"/>
    </row>
    <row r="131" spans="1:15" ht="16" thickBot="1">
      <c r="A131" s="235" t="str">
        <f>Wichtige_daten!$E$102</f>
        <v>6. Zentralschweiz</v>
      </c>
      <c r="B131" s="55">
        <f>Wichtige_daten!A102</f>
        <v>99</v>
      </c>
      <c r="C131" s="55" t="str">
        <f>Wichtige_daten!B102</f>
        <v>Villiger, Kaspar</v>
      </c>
      <c r="D131" s="236">
        <f>Wichtige_daten!$K$102</f>
        <v>5447</v>
      </c>
      <c r="F131" s="55">
        <v>8</v>
      </c>
      <c r="G131" s="355"/>
      <c r="O131" s="360"/>
    </row>
    <row r="132" spans="1:15" ht="16" thickBot="1">
      <c r="A132" s="266"/>
      <c r="B132" s="71"/>
      <c r="C132" s="71" t="s">
        <v>997</v>
      </c>
      <c r="D132" s="255">
        <f>SUM(D124:D131)</f>
        <v>38699</v>
      </c>
      <c r="E132" s="356">
        <f>SUM(D132/D145)</f>
        <v>8.7325710752622659E-2</v>
      </c>
      <c r="F132" s="71">
        <f>MAX(F124:F131)</f>
        <v>8</v>
      </c>
      <c r="G132" s="357">
        <f>SUM(F132/F145)</f>
        <v>6.7226890756302518E-2</v>
      </c>
      <c r="N132" s="236"/>
      <c r="O132" s="360"/>
    </row>
    <row r="133" spans="1:15" ht="16" thickBot="1">
      <c r="N133" s="263"/>
      <c r="O133" s="361"/>
    </row>
    <row r="134" spans="1:15">
      <c r="A134" s="229" t="s">
        <v>11</v>
      </c>
      <c r="B134" s="358"/>
      <c r="C134" s="358"/>
      <c r="D134" s="358"/>
      <c r="E134" s="252"/>
      <c r="F134" s="252"/>
      <c r="G134" s="354"/>
    </row>
    <row r="135" spans="1:15">
      <c r="A135" s="235" t="str">
        <f>Wichtige_daten!$E$8</f>
        <v>7. Tessin</v>
      </c>
      <c r="B135" s="55">
        <f>Wichtige_daten!A8</f>
        <v>5</v>
      </c>
      <c r="C135" s="55" t="str">
        <f>Wichtige_daten!B8</f>
        <v>Franscini, Stefano</v>
      </c>
      <c r="D135" s="236">
        <f>Wichtige_daten!$K$8</f>
        <v>3163</v>
      </c>
      <c r="F135" s="55">
        <v>1</v>
      </c>
      <c r="G135" s="355"/>
      <c r="N135" s="58"/>
      <c r="O135" s="58"/>
    </row>
    <row r="136" spans="1:15">
      <c r="A136" s="235" t="str">
        <f>Wichtige_daten!$E$14</f>
        <v>7. Tessin</v>
      </c>
      <c r="B136" s="55">
        <f>Wichtige_daten!A14</f>
        <v>11</v>
      </c>
      <c r="C136" s="55" t="str">
        <f>Wichtige_daten!B14</f>
        <v>Pioda, Giovanni Battista</v>
      </c>
      <c r="D136" s="236">
        <f>Wichtige_daten!$K$14</f>
        <v>2372</v>
      </c>
      <c r="F136" s="55">
        <v>2</v>
      </c>
      <c r="G136" s="355"/>
      <c r="O136" s="360"/>
    </row>
    <row r="137" spans="1:15">
      <c r="A137" s="235" t="str">
        <f>Wichtige_daten!$E$43</f>
        <v>7. Tessin</v>
      </c>
      <c r="B137" s="55">
        <f>Wichtige_daten!A43</f>
        <v>40</v>
      </c>
      <c r="C137" s="55" t="str">
        <f>Wichtige_daten!B43</f>
        <v>Motta, Giuseppe</v>
      </c>
      <c r="D137" s="236">
        <f>Wichtige_daten!$K$43</f>
        <v>10268</v>
      </c>
      <c r="F137" s="55">
        <v>3</v>
      </c>
      <c r="G137" s="355"/>
      <c r="O137" s="360"/>
    </row>
    <row r="138" spans="1:15">
      <c r="A138" s="235" t="str">
        <f>Wichtige_daten!$E$61</f>
        <v>7. Tessin</v>
      </c>
      <c r="B138" s="55">
        <f>Wichtige_daten!A61</f>
        <v>58</v>
      </c>
      <c r="C138" s="55" t="str">
        <f>Wichtige_daten!B61</f>
        <v>Celio, Enrico</v>
      </c>
      <c r="D138" s="236">
        <f>Wichtige_daten!$K$61</f>
        <v>3879</v>
      </c>
      <c r="F138" s="55">
        <v>4</v>
      </c>
      <c r="G138" s="355"/>
      <c r="O138" s="360"/>
    </row>
    <row r="139" spans="1:15">
      <c r="A139" s="235" t="str">
        <f>Wichtige_daten!$E$74</f>
        <v>7. Tessin</v>
      </c>
      <c r="B139" s="55">
        <f>Wichtige_daten!A74</f>
        <v>71</v>
      </c>
      <c r="C139" s="55" t="str">
        <f>Wichtige_daten!B74</f>
        <v>Lepori, Giuseppe</v>
      </c>
      <c r="D139" s="236">
        <f>Wichtige_daten!$K$74</f>
        <v>1826</v>
      </c>
      <c r="F139" s="55">
        <v>5</v>
      </c>
      <c r="G139" s="355"/>
      <c r="O139" s="360"/>
    </row>
    <row r="140" spans="1:15">
      <c r="A140" s="235" t="str">
        <f>Wichtige_daten!$E$83</f>
        <v>7. Tessin</v>
      </c>
      <c r="B140" s="55">
        <f>Wichtige_daten!A83</f>
        <v>80</v>
      </c>
      <c r="C140" s="55" t="str">
        <f>Wichtige_daten!B83</f>
        <v>Celio, Nello</v>
      </c>
      <c r="D140" s="236">
        <f>Wichtige_daten!$K$83</f>
        <v>2575</v>
      </c>
      <c r="F140" s="55">
        <v>6</v>
      </c>
      <c r="G140" s="355"/>
      <c r="O140" s="360"/>
    </row>
    <row r="141" spans="1:15">
      <c r="A141" s="235" t="str">
        <f>Wichtige_daten!$E$99</f>
        <v>7. Tessin</v>
      </c>
      <c r="B141" s="55">
        <f>Wichtige_daten!A99</f>
        <v>96</v>
      </c>
      <c r="C141" s="55" t="str">
        <f>Wichtige_daten!B99</f>
        <v>Cotti, Flavio</v>
      </c>
      <c r="D141" s="236">
        <f>Wichtige_daten!$K$99</f>
        <v>4503</v>
      </c>
      <c r="F141" s="55">
        <v>7</v>
      </c>
      <c r="G141" s="355"/>
      <c r="O141" s="360"/>
    </row>
    <row r="142" spans="1:15" ht="16" thickBot="1">
      <c r="A142" s="235" t="str">
        <f>Wichtige_daten!$E$120</f>
        <v>7 - Ticino</v>
      </c>
      <c r="B142" s="55">
        <f>Wichtige_daten!A120</f>
        <v>117</v>
      </c>
      <c r="C142" s="55" t="str">
        <f>Wichtige_daten!B120</f>
        <v>Cassis, Ignazio</v>
      </c>
      <c r="D142" s="236">
        <f>Wichtige_daten!$K$120</f>
        <v>1522</v>
      </c>
      <c r="F142" s="55">
        <v>8</v>
      </c>
      <c r="G142" s="355"/>
      <c r="O142" s="360"/>
    </row>
    <row r="143" spans="1:15" ht="16" thickBot="1">
      <c r="A143" s="266"/>
      <c r="B143" s="71"/>
      <c r="C143" s="71" t="s">
        <v>998</v>
      </c>
      <c r="D143" s="255">
        <f>SUM(D135:D142)</f>
        <v>30108</v>
      </c>
      <c r="E143" s="356">
        <f>SUM(D143/D145)</f>
        <v>6.7939804629059228E-2</v>
      </c>
      <c r="F143" s="71">
        <f>MAX(F135:F142)</f>
        <v>8</v>
      </c>
      <c r="G143" s="357">
        <f>SUM(F143/F145)</f>
        <v>6.7226890756302518E-2</v>
      </c>
      <c r="O143" s="360"/>
    </row>
    <row r="144" spans="1:15" ht="16" thickBot="1">
      <c r="N144" s="263"/>
      <c r="O144" s="361"/>
    </row>
    <row r="145" spans="1:11" ht="16" thickBot="1">
      <c r="A145" s="70"/>
      <c r="B145" s="72"/>
      <c r="C145" s="71" t="s">
        <v>922</v>
      </c>
      <c r="D145" s="255">
        <f>SUM(D143,D132,D121,D100,D77,D66,D30)</f>
        <v>443157</v>
      </c>
      <c r="E145" s="362">
        <f>SUM(E143,E132,E121,E100,E77,E66,E30)</f>
        <v>1</v>
      </c>
      <c r="F145" s="255">
        <f>SUM(F143,F132,F121,F100,F77,F66,F30)</f>
        <v>119</v>
      </c>
      <c r="G145" s="357">
        <f>SUM(G143,G132,G121,G100,G77,G66,G30)</f>
        <v>1</v>
      </c>
    </row>
    <row r="147" spans="1:11" ht="16" thickBot="1"/>
    <row r="148" spans="1:11" ht="16" thickBot="1">
      <c r="A148" s="70"/>
      <c r="B148" s="72"/>
      <c r="C148" s="363" t="s">
        <v>938</v>
      </c>
      <c r="D148" s="36">
        <v>1994</v>
      </c>
      <c r="E148" s="364">
        <f>SUM(D148/D150)</f>
        <v>4.4793789073819899E-3</v>
      </c>
    </row>
    <row r="149" spans="1:11" ht="16" thickBot="1">
      <c r="C149" s="56"/>
      <c r="D149" s="56"/>
      <c r="E149" s="56"/>
    </row>
    <row r="150" spans="1:11" ht="16" thickBot="1">
      <c r="A150" s="365"/>
      <c r="B150" s="366"/>
      <c r="C150" s="71" t="s">
        <v>922</v>
      </c>
      <c r="D150" s="255">
        <f>SUM(D148,D143,D132,D121,D100,D77,D66,D30)</f>
        <v>445151</v>
      </c>
      <c r="E150" s="357">
        <f>SUM(E148,E143,E132,E121,E100,E77,E66,E30)</f>
        <v>1.004479378907382</v>
      </c>
    </row>
    <row r="154" spans="1:11" ht="16" thickBot="1">
      <c r="A154" s="58"/>
      <c r="H154" s="367"/>
      <c r="I154" s="367"/>
      <c r="J154" s="367"/>
      <c r="K154" s="368"/>
    </row>
    <row r="155" spans="1:11" ht="30.75" customHeight="1" thickBot="1">
      <c r="A155" s="369" t="s">
        <v>999</v>
      </c>
      <c r="B155" s="370"/>
      <c r="C155" s="370"/>
      <c r="D155" s="371"/>
      <c r="H155" s="367"/>
      <c r="I155" s="372"/>
      <c r="J155" s="368"/>
      <c r="K155" s="368"/>
    </row>
    <row r="156" spans="1:11" ht="17" thickBot="1">
      <c r="A156" s="373" t="s">
        <v>1000</v>
      </c>
      <c r="B156" s="374" t="s">
        <v>1001</v>
      </c>
      <c r="C156" s="365" t="s">
        <v>1002</v>
      </c>
      <c r="D156" s="375" t="s">
        <v>962</v>
      </c>
      <c r="E156" s="58"/>
      <c r="F156" s="58"/>
      <c r="H156" s="367"/>
      <c r="I156" s="372"/>
      <c r="J156" s="368"/>
      <c r="K156" s="368"/>
    </row>
    <row r="157" spans="1:11" ht="16">
      <c r="A157" s="376" t="s">
        <v>44</v>
      </c>
      <c r="B157" s="377">
        <f t="shared" ref="B157:B163" si="0">D186</f>
        <v>0.186652817450013</v>
      </c>
      <c r="C157" s="378">
        <f>$D$30</f>
        <v>75960</v>
      </c>
      <c r="D157" s="379">
        <f>SUM(C157/C165)</f>
        <v>0.17063872708361882</v>
      </c>
      <c r="H157" s="367"/>
      <c r="I157" s="372"/>
      <c r="J157" s="368"/>
      <c r="K157" s="368"/>
    </row>
    <row r="158" spans="1:11" ht="16">
      <c r="A158" s="376" t="s">
        <v>45</v>
      </c>
      <c r="B158" s="377">
        <f t="shared" si="0"/>
        <v>0.22466891716437293</v>
      </c>
      <c r="C158" s="380">
        <f>$D$66</f>
        <v>125494</v>
      </c>
      <c r="D158" s="381">
        <f>SUM(C158/C165)</f>
        <v>0.28191332828635679</v>
      </c>
      <c r="H158" s="367"/>
      <c r="I158" s="372"/>
      <c r="J158" s="368"/>
      <c r="K158" s="368"/>
    </row>
    <row r="159" spans="1:11" ht="12.75" customHeight="1">
      <c r="A159" s="376" t="s">
        <v>46</v>
      </c>
      <c r="B159" s="377">
        <f t="shared" si="0"/>
        <v>0.13628927551285383</v>
      </c>
      <c r="C159" s="380">
        <f>$D$77</f>
        <v>44185</v>
      </c>
      <c r="D159" s="381">
        <f>SUM(C159/C165)</f>
        <v>9.9258453872955468E-2</v>
      </c>
      <c r="H159" s="367"/>
      <c r="I159" s="372"/>
      <c r="J159" s="368"/>
      <c r="K159" s="368"/>
    </row>
    <row r="160" spans="1:11" ht="16">
      <c r="A160" s="376" t="s">
        <v>13</v>
      </c>
      <c r="B160" s="377">
        <f t="shared" si="0"/>
        <v>0.17303297844715662</v>
      </c>
      <c r="C160" s="380">
        <f>$D$100</f>
        <v>63058</v>
      </c>
      <c r="D160" s="381">
        <f>SUM(C160/C165)</f>
        <v>0.14165530348129063</v>
      </c>
      <c r="H160" s="367"/>
      <c r="I160" s="372"/>
      <c r="J160" s="368"/>
      <c r="K160" s="368"/>
    </row>
    <row r="161" spans="1:11" ht="16">
      <c r="A161" s="376" t="s">
        <v>47</v>
      </c>
      <c r="B161" s="377">
        <f t="shared" si="0"/>
        <v>0.14096338613347184</v>
      </c>
      <c r="C161" s="380">
        <f>$D$121</f>
        <v>65653</v>
      </c>
      <c r="D161" s="381">
        <f>SUM(C161/C165)</f>
        <v>0.14748478606135895</v>
      </c>
      <c r="H161" s="367"/>
      <c r="I161" s="372"/>
      <c r="J161" s="368"/>
      <c r="K161" s="368"/>
    </row>
    <row r="162" spans="1:11" ht="16">
      <c r="A162" s="376" t="s">
        <v>48</v>
      </c>
      <c r="B162" s="377">
        <f t="shared" si="0"/>
        <v>9.5196052973253717E-2</v>
      </c>
      <c r="C162" s="380">
        <f>$D$132</f>
        <v>38699</v>
      </c>
      <c r="D162" s="381">
        <f>SUM(C162/C165)</f>
        <v>8.6934545805805216E-2</v>
      </c>
    </row>
    <row r="163" spans="1:11" ht="16">
      <c r="A163" s="376" t="s">
        <v>34</v>
      </c>
      <c r="B163" s="377">
        <f t="shared" si="0"/>
        <v>4.3196572318878218E-2</v>
      </c>
      <c r="C163" s="380">
        <f>$D$143</f>
        <v>30108</v>
      </c>
      <c r="D163" s="381">
        <f>SUM(C163/C165)</f>
        <v>6.7635476501232167E-2</v>
      </c>
    </row>
    <row r="164" spans="1:11" ht="16" thickBot="1">
      <c r="A164" s="239" t="s">
        <v>938</v>
      </c>
      <c r="B164" s="382" t="s">
        <v>470</v>
      </c>
      <c r="C164" s="380">
        <f>$D$148</f>
        <v>1994</v>
      </c>
      <c r="D164" s="381">
        <f>SUM(C164/C165)</f>
        <v>4.4793789073819899E-3</v>
      </c>
    </row>
    <row r="165" spans="1:11" ht="16" thickBot="1">
      <c r="A165" s="266" t="s">
        <v>922</v>
      </c>
      <c r="B165" s="383">
        <f>SUM(B157:B163)</f>
        <v>1.0000000000000002</v>
      </c>
      <c r="C165" s="384">
        <f>SUM(C157:C164)</f>
        <v>445151</v>
      </c>
      <c r="D165" s="357">
        <f>SUM(D157:D164)</f>
        <v>1</v>
      </c>
    </row>
    <row r="167" spans="1:11" ht="16" thickBot="1"/>
    <row r="168" spans="1:11" ht="29.25" customHeight="1" thickBot="1">
      <c r="A168" s="369" t="s">
        <v>1003</v>
      </c>
      <c r="B168" s="370"/>
      <c r="C168" s="370"/>
      <c r="D168" s="370"/>
      <c r="E168" s="370"/>
      <c r="F168" s="371"/>
    </row>
    <row r="169" spans="1:11" ht="17" thickBot="1">
      <c r="A169" s="385" t="s">
        <v>640</v>
      </c>
      <c r="B169" s="374" t="s">
        <v>1001</v>
      </c>
      <c r="C169" s="365" t="s">
        <v>1002</v>
      </c>
      <c r="D169" s="375" t="s">
        <v>962</v>
      </c>
      <c r="E169" s="366" t="s">
        <v>1004</v>
      </c>
      <c r="F169" s="375" t="s">
        <v>1005</v>
      </c>
    </row>
    <row r="170" spans="1:11" ht="16">
      <c r="A170" s="386" t="s">
        <v>44</v>
      </c>
      <c r="B170" s="387">
        <f t="shared" ref="B170:B176" si="1">B157</f>
        <v>0.186652817450013</v>
      </c>
      <c r="C170" s="380">
        <f t="shared" ref="C170:C176" si="2">C157</f>
        <v>75960</v>
      </c>
      <c r="D170" s="381">
        <f>SUM(C170/C177)</f>
        <v>0.17140652184214625</v>
      </c>
      <c r="E170" s="388">
        <f>$F$30</f>
        <v>24</v>
      </c>
      <c r="F170" s="379">
        <f>SUM(E170/E177)</f>
        <v>0.20168067226890757</v>
      </c>
    </row>
    <row r="171" spans="1:11" ht="16">
      <c r="A171" s="386" t="s">
        <v>45</v>
      </c>
      <c r="B171" s="377">
        <f t="shared" si="1"/>
        <v>0.22466891716437293</v>
      </c>
      <c r="C171" s="380">
        <f t="shared" si="2"/>
        <v>125494</v>
      </c>
      <c r="D171" s="381">
        <f>SUM(C171/C177)</f>
        <v>0.28318180689913508</v>
      </c>
      <c r="E171" s="235">
        <f>$F$66</f>
        <v>33</v>
      </c>
      <c r="F171" s="381">
        <f>SUM(E171/E177)</f>
        <v>0.27731092436974791</v>
      </c>
    </row>
    <row r="172" spans="1:11" ht="16">
      <c r="A172" s="386" t="s">
        <v>46</v>
      </c>
      <c r="B172" s="377">
        <f t="shared" si="1"/>
        <v>0.13628927551285383</v>
      </c>
      <c r="C172" s="380">
        <f t="shared" si="2"/>
        <v>44185</v>
      </c>
      <c r="D172" s="381">
        <f>SUM(C172/C177)</f>
        <v>9.9705070663444334E-2</v>
      </c>
      <c r="E172" s="235">
        <f>$F$77</f>
        <v>8</v>
      </c>
      <c r="F172" s="381">
        <f>SUM(E172/E177)</f>
        <v>6.7226890756302518E-2</v>
      </c>
    </row>
    <row r="173" spans="1:11" ht="16">
      <c r="A173" s="386" t="s">
        <v>13</v>
      </c>
      <c r="B173" s="377">
        <f t="shared" si="1"/>
        <v>0.17303297844715662</v>
      </c>
      <c r="C173" s="380">
        <f t="shared" si="2"/>
        <v>63058</v>
      </c>
      <c r="D173" s="381">
        <f>SUM(C173/C177)</f>
        <v>0.14229268633915293</v>
      </c>
      <c r="E173" s="235">
        <f>$F$100</f>
        <v>20</v>
      </c>
      <c r="F173" s="381">
        <f>SUM(E173/E177)</f>
        <v>0.16806722689075632</v>
      </c>
    </row>
    <row r="174" spans="1:11" ht="16">
      <c r="A174" s="386" t="s">
        <v>47</v>
      </c>
      <c r="B174" s="377">
        <f t="shared" si="1"/>
        <v>0.14096338613347184</v>
      </c>
      <c r="C174" s="380">
        <f t="shared" si="2"/>
        <v>65653</v>
      </c>
      <c r="D174" s="381">
        <f>SUM(C174/C177)</f>
        <v>0.14814839887443954</v>
      </c>
      <c r="E174" s="235">
        <f>$F$121</f>
        <v>18</v>
      </c>
      <c r="F174" s="381">
        <f>SUM(E174/E177)</f>
        <v>0.15126050420168066</v>
      </c>
    </row>
    <row r="175" spans="1:11" ht="16">
      <c r="A175" s="386" t="s">
        <v>48</v>
      </c>
      <c r="B175" s="377">
        <f t="shared" si="1"/>
        <v>9.5196052973253717E-2</v>
      </c>
      <c r="C175" s="380">
        <f t="shared" si="2"/>
        <v>38699</v>
      </c>
      <c r="D175" s="381">
        <f>SUM(C175/C177)</f>
        <v>8.7325710752622659E-2</v>
      </c>
      <c r="E175" s="235">
        <f>$F$132</f>
        <v>8</v>
      </c>
      <c r="F175" s="381">
        <f>SUM(E175/E177)</f>
        <v>6.7226890756302518E-2</v>
      </c>
    </row>
    <row r="176" spans="1:11" ht="17" thickBot="1">
      <c r="A176" s="389" t="s">
        <v>34</v>
      </c>
      <c r="B176" s="390">
        <f t="shared" si="1"/>
        <v>4.3196572318878218E-2</v>
      </c>
      <c r="C176" s="380">
        <f t="shared" si="2"/>
        <v>30108</v>
      </c>
      <c r="D176" s="381">
        <f>SUM(C176/C177)</f>
        <v>6.7939804629059228E-2</v>
      </c>
      <c r="E176" s="235">
        <f>$F$143</f>
        <v>8</v>
      </c>
      <c r="F176" s="381">
        <f>SUM(E176/E177)</f>
        <v>6.7226890756302518E-2</v>
      </c>
    </row>
    <row r="177" spans="1:6" ht="16" thickBot="1">
      <c r="A177" s="266" t="s">
        <v>922</v>
      </c>
      <c r="B177" s="391">
        <f>SUM(B170:B176)</f>
        <v>1.0000000000000002</v>
      </c>
      <c r="C177" s="384">
        <f>SUM(C170:C176)</f>
        <v>443157</v>
      </c>
      <c r="D177" s="357">
        <f>SUM(D170:D176)</f>
        <v>1</v>
      </c>
      <c r="E177" s="266">
        <f>SUM(E170:E176)</f>
        <v>119</v>
      </c>
      <c r="F177" s="357">
        <f>SUM(F170:F176)</f>
        <v>1.0000000000000002</v>
      </c>
    </row>
    <row r="184" spans="1:6" ht="16" thickBot="1"/>
    <row r="185" spans="1:6" ht="49" thickBot="1">
      <c r="A185" s="392" t="s">
        <v>37</v>
      </c>
      <c r="B185" s="373" t="s">
        <v>12</v>
      </c>
      <c r="C185" s="393" t="s">
        <v>1006</v>
      </c>
      <c r="D185" s="394" t="s">
        <v>1007</v>
      </c>
    </row>
    <row r="186" spans="1:6" ht="16">
      <c r="A186" s="395" t="s">
        <v>38</v>
      </c>
      <c r="B186" s="368" t="s">
        <v>36</v>
      </c>
      <c r="C186" s="396">
        <v>1437.6</v>
      </c>
      <c r="D186" s="397">
        <f>SUM(C186/C193)</f>
        <v>0.186652817450013</v>
      </c>
    </row>
    <row r="187" spans="1:6" ht="32">
      <c r="A187" s="395" t="s">
        <v>39</v>
      </c>
      <c r="B187" s="368" t="s">
        <v>35</v>
      </c>
      <c r="C187" s="396">
        <v>1730.4</v>
      </c>
      <c r="D187" s="397">
        <f>SUM(C187/C193)</f>
        <v>0.22466891716437293</v>
      </c>
    </row>
    <row r="188" spans="1:6" ht="28.5" customHeight="1">
      <c r="A188" s="395" t="s">
        <v>40</v>
      </c>
      <c r="B188" s="368" t="s">
        <v>643</v>
      </c>
      <c r="C188" s="396">
        <v>1049.7</v>
      </c>
      <c r="D188" s="397">
        <f>SUM(C188/C193)</f>
        <v>0.13628927551285383</v>
      </c>
    </row>
    <row r="189" spans="1:6" ht="16">
      <c r="A189" s="395" t="s">
        <v>13</v>
      </c>
      <c r="B189" s="368" t="s">
        <v>587</v>
      </c>
      <c r="C189" s="396">
        <v>1332.7</v>
      </c>
      <c r="D189" s="397">
        <f>SUM(C189/C193)</f>
        <v>0.17303297844715662</v>
      </c>
    </row>
    <row r="190" spans="1:6" ht="48">
      <c r="A190" s="395" t="s">
        <v>41</v>
      </c>
      <c r="B190" s="368" t="s">
        <v>168</v>
      </c>
      <c r="C190" s="396">
        <v>1085.7</v>
      </c>
      <c r="D190" s="397">
        <f>SUM(C190/C193)</f>
        <v>0.14096338613347184</v>
      </c>
    </row>
    <row r="191" spans="1:6" ht="32">
      <c r="A191" s="395" t="s">
        <v>42</v>
      </c>
      <c r="B191" s="368" t="s">
        <v>15</v>
      </c>
      <c r="C191" s="396">
        <v>733.2</v>
      </c>
      <c r="D191" s="397">
        <f>SUM(C191/C193)</f>
        <v>9.5196052973253717E-2</v>
      </c>
    </row>
    <row r="192" spans="1:6" ht="17" thickBot="1">
      <c r="A192" s="395" t="s">
        <v>43</v>
      </c>
      <c r="B192" s="368" t="s">
        <v>14</v>
      </c>
      <c r="C192" s="396">
        <v>332.7</v>
      </c>
      <c r="D192" s="397">
        <f>SUM(C192/C193)</f>
        <v>4.3196572318878218E-2</v>
      </c>
    </row>
    <row r="193" spans="1:4" ht="16" thickBot="1">
      <c r="A193" s="374"/>
      <c r="B193" s="71" t="s">
        <v>127</v>
      </c>
      <c r="C193" s="398">
        <f>SUM(C186:C192)</f>
        <v>7701.9999999999991</v>
      </c>
      <c r="D193" s="357">
        <f>SUM(D186:D192)</f>
        <v>1.0000000000000002</v>
      </c>
    </row>
  </sheetData>
  <sortState xmlns:xlrd2="http://schemas.microsoft.com/office/spreadsheetml/2017/richdata2" ref="A4:D121">
    <sortCondition ref="A5:A121"/>
  </sortState>
  <phoneticPr fontId="3" type="noConversion"/>
  <pageMargins left="0.7" right="0.7" top="0.78740157499999996" bottom="0.78740157499999996" header="0.3" footer="0.3"/>
  <pageSetup paperSize="9" orientation="portrait" horizontalDpi="4294967292" verticalDpi="4294967292"/>
  <ignoredErrors>
    <ignoredError sqref="F66 F77 F100 E121 F132 E170:E176"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13</vt:i4>
      </vt:variant>
    </vt:vector>
  </HeadingPairs>
  <TitlesOfParts>
    <vt:vector size="13" baseType="lpstr">
      <vt:lpstr>Gesamtliste</vt:lpstr>
      <vt:lpstr>Wichtige_daten</vt:lpstr>
      <vt:lpstr>Nachfolgerliste</vt:lpstr>
      <vt:lpstr>Jahre_BR</vt:lpstr>
      <vt:lpstr>repr_Parteien(admin)</vt:lpstr>
      <vt:lpstr>Jahre_Parteien(admin)</vt:lpstr>
      <vt:lpstr>repr_Parteien(altermatt)</vt:lpstr>
      <vt:lpstr>repr_Kantone</vt:lpstr>
      <vt:lpstr>repr_Grossregionen</vt:lpstr>
      <vt:lpstr>repr_Sprache</vt:lpstr>
      <vt:lpstr>repr_Geschlecht</vt:lpstr>
      <vt:lpstr>alter</vt:lpstr>
      <vt:lpstr>Altersstatistik</vt:lpstr>
    </vt:vector>
  </TitlesOfParts>
  <Company>uni zurigo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giudici</dc:creator>
  <cp:lastModifiedBy>Microsoft Office User</cp:lastModifiedBy>
  <cp:lastPrinted>2012-12-03T17:59:26Z</cp:lastPrinted>
  <dcterms:created xsi:type="dcterms:W3CDTF">2012-06-13T12:42:56Z</dcterms:created>
  <dcterms:modified xsi:type="dcterms:W3CDTF">2022-11-17T08:19:55Z</dcterms:modified>
</cp:coreProperties>
</file>